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01 - Komunikace" sheetId="2" r:id="rId2"/>
    <sheet name="02 - Ostatní" sheetId="3" r:id="rId3"/>
    <sheet name="Pokyny pro vyplnění" sheetId="4" r:id="rId4"/>
  </sheets>
  <definedNames>
    <definedName name="_xlnm.Print_Area" localSheetId="0">'Rekapitulace stavby'!$D$4:$AO$33,'Rekapitulace stavby'!$C$39:$AQ$54</definedName>
    <definedName name="_xlnm.Print_Titles" localSheetId="0">'Rekapitulace stavby'!$49:$49</definedName>
    <definedName name="_xlnm._FilterDatabase" localSheetId="1" hidden="1">'01 - Komunikace'!$C$83:$K$236</definedName>
    <definedName name="_xlnm.Print_Area" localSheetId="1">'01 - Komunikace'!$C$4:$J$36,'01 - Komunikace'!$C$42:$J$65,'01 - Komunikace'!$C$71:$K$236</definedName>
    <definedName name="_xlnm.Print_Titles" localSheetId="1">'01 - Komunikace'!$83:$83</definedName>
    <definedName name="_xlnm._FilterDatabase" localSheetId="2" hidden="1">'02 - Ostatní'!$C$79:$K$93</definedName>
    <definedName name="_xlnm.Print_Area" localSheetId="2">'02 - Ostatní'!$C$4:$J$36,'02 - Ostatní'!$C$42:$J$61,'02 - Ostatní'!$C$67:$K$93</definedName>
    <definedName name="_xlnm.Print_Titles" localSheetId="2">'02 - Ostatní'!$79:$79</definedName>
    <definedName name="_xlnm.Print_Area" localSheetId="3">'Pokyny pro vyplnění'!$B$2:$K$69,'Pokyny pro vyplnění'!$B$72:$K$116,'Pokyny pro vyplnění'!$B$119:$K$188,'Pokyny pro vyplnění'!$B$196:$K$216</definedName>
  </definedNames>
  <calcPr/>
</workbook>
</file>

<file path=xl/calcChain.xml><?xml version="1.0" encoding="utf-8"?>
<calcChain xmlns="http://schemas.openxmlformats.org/spreadsheetml/2006/main">
  <c i="1" r="AY53"/>
  <c r="AX53"/>
  <c i="3"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BH89"/>
  <c r="BG89"/>
  <c r="BF89"/>
  <c r="T89"/>
  <c r="R89"/>
  <c r="P89"/>
  <c r="BK89"/>
  <c r="J89"/>
  <c r="BE89"/>
  <c r="BI88"/>
  <c r="BH88"/>
  <c r="BG88"/>
  <c r="BF88"/>
  <c r="T88"/>
  <c r="R88"/>
  <c r="P88"/>
  <c r="BK88"/>
  <c r="J88"/>
  <c r="BE88"/>
  <c r="BI87"/>
  <c r="BH87"/>
  <c r="BG87"/>
  <c r="BF87"/>
  <c r="T87"/>
  <c r="T86"/>
  <c r="R87"/>
  <c r="R86"/>
  <c r="P87"/>
  <c r="P86"/>
  <c r="BK87"/>
  <c r="BK86"/>
  <c r="J86"/>
  <c r="J87"/>
  <c r="BE87"/>
  <c r="J60"/>
  <c r="BI85"/>
  <c r="BH85"/>
  <c r="BG85"/>
  <c r="BF85"/>
  <c r="T85"/>
  <c r="T84"/>
  <c r="R85"/>
  <c r="R84"/>
  <c r="P85"/>
  <c r="P84"/>
  <c r="BK85"/>
  <c r="BK84"/>
  <c r="J84"/>
  <c r="J85"/>
  <c r="BE85"/>
  <c r="J59"/>
  <c r="BI83"/>
  <c r="F34"/>
  <c i="1" r="BD53"/>
  <c i="3" r="BH83"/>
  <c r="F33"/>
  <c i="1" r="BC53"/>
  <c i="3" r="BG83"/>
  <c r="F32"/>
  <c i="1" r="BB53"/>
  <c i="3" r="BF83"/>
  <c r="J31"/>
  <c i="1" r="AW53"/>
  <c i="3" r="F31"/>
  <c i="1" r="BA53"/>
  <c i="3" r="T83"/>
  <c r="T82"/>
  <c r="T81"/>
  <c r="T80"/>
  <c r="R83"/>
  <c r="R82"/>
  <c r="R81"/>
  <c r="R80"/>
  <c r="P83"/>
  <c r="P82"/>
  <c r="P81"/>
  <c r="P80"/>
  <c i="1" r="AU53"/>
  <c i="3" r="BK83"/>
  <c r="BK82"/>
  <c r="J82"/>
  <c r="BK81"/>
  <c r="J81"/>
  <c r="BK80"/>
  <c r="J80"/>
  <c r="J56"/>
  <c r="J27"/>
  <c i="1" r="AG53"/>
  <c i="3" r="J83"/>
  <c r="BE83"/>
  <c r="J30"/>
  <c i="1" r="AV53"/>
  <c i="3" r="F30"/>
  <c i="1" r="AZ53"/>
  <c i="3" r="J58"/>
  <c r="J57"/>
  <c r="J76"/>
  <c r="F76"/>
  <c r="F74"/>
  <c r="E72"/>
  <c r="J51"/>
  <c r="F51"/>
  <c r="F49"/>
  <c r="E47"/>
  <c r="J36"/>
  <c r="J18"/>
  <c r="E18"/>
  <c r="F77"/>
  <c r="F52"/>
  <c r="J17"/>
  <c r="J12"/>
  <c r="J74"/>
  <c r="J49"/>
  <c r="E7"/>
  <c r="E70"/>
  <c r="E45"/>
  <c i="2" r="J85"/>
  <c i="1" r="AY52"/>
  <c r="AX52"/>
  <c i="2" r="BI236"/>
  <c r="BH236"/>
  <c r="BG236"/>
  <c r="BF236"/>
  <c r="T236"/>
  <c r="R236"/>
  <c r="P236"/>
  <c r="BK236"/>
  <c r="J236"/>
  <c r="BE236"/>
  <c r="BI235"/>
  <c r="BH235"/>
  <c r="BG235"/>
  <c r="BF235"/>
  <c r="T235"/>
  <c r="T234"/>
  <c r="R235"/>
  <c r="R234"/>
  <c r="P235"/>
  <c r="P234"/>
  <c r="BK235"/>
  <c r="BK234"/>
  <c r="J234"/>
  <c r="J235"/>
  <c r="BE235"/>
  <c r="J64"/>
  <c r="BI233"/>
  <c r="BH233"/>
  <c r="BG233"/>
  <c r="BF233"/>
  <c r="T233"/>
  <c r="R233"/>
  <c r="P233"/>
  <c r="BK233"/>
  <c r="J233"/>
  <c r="BE233"/>
  <c r="BI232"/>
  <c r="BH232"/>
  <c r="BG232"/>
  <c r="BF232"/>
  <c r="T232"/>
  <c r="R232"/>
  <c r="P232"/>
  <c r="BK232"/>
  <c r="J232"/>
  <c r="BE232"/>
  <c r="BI231"/>
  <c r="BH231"/>
  <c r="BG231"/>
  <c r="BF231"/>
  <c r="T231"/>
  <c r="R231"/>
  <c r="P231"/>
  <c r="BK231"/>
  <c r="J231"/>
  <c r="BE231"/>
  <c r="BI230"/>
  <c r="BH230"/>
  <c r="BG230"/>
  <c r="BF230"/>
  <c r="T230"/>
  <c r="R230"/>
  <c r="P230"/>
  <c r="BK230"/>
  <c r="J230"/>
  <c r="BE230"/>
  <c r="BI228"/>
  <c r="BH228"/>
  <c r="BG228"/>
  <c r="BF228"/>
  <c r="T228"/>
  <c r="R228"/>
  <c r="P228"/>
  <c r="BK228"/>
  <c r="J228"/>
  <c r="BE228"/>
  <c r="BI227"/>
  <c r="BH227"/>
  <c r="BG227"/>
  <c r="BF227"/>
  <c r="T227"/>
  <c r="T226"/>
  <c r="R227"/>
  <c r="R226"/>
  <c r="P227"/>
  <c r="P226"/>
  <c r="BK227"/>
  <c r="BK226"/>
  <c r="J226"/>
  <c r="J227"/>
  <c r="BE227"/>
  <c r="J63"/>
  <c r="BI224"/>
  <c r="BH224"/>
  <c r="BG224"/>
  <c r="BF224"/>
  <c r="T224"/>
  <c r="R224"/>
  <c r="P224"/>
  <c r="BK224"/>
  <c r="J224"/>
  <c r="BE224"/>
  <c r="BI223"/>
  <c r="BH223"/>
  <c r="BG223"/>
  <c r="BF223"/>
  <c r="T223"/>
  <c r="R223"/>
  <c r="P223"/>
  <c r="BK223"/>
  <c r="J223"/>
  <c r="BE223"/>
  <c r="BI222"/>
  <c r="BH222"/>
  <c r="BG222"/>
  <c r="BF222"/>
  <c r="T222"/>
  <c r="R222"/>
  <c r="P222"/>
  <c r="BK222"/>
  <c r="J222"/>
  <c r="BE222"/>
  <c r="BI221"/>
  <c r="BH221"/>
  <c r="BG221"/>
  <c r="BF221"/>
  <c r="T221"/>
  <c r="R221"/>
  <c r="P221"/>
  <c r="BK221"/>
  <c r="J221"/>
  <c r="BE221"/>
  <c r="BI220"/>
  <c r="BH220"/>
  <c r="BG220"/>
  <c r="BF220"/>
  <c r="T220"/>
  <c r="R220"/>
  <c r="P220"/>
  <c r="BK220"/>
  <c r="J220"/>
  <c r="BE220"/>
  <c r="BI219"/>
  <c r="BH219"/>
  <c r="BG219"/>
  <c r="BF219"/>
  <c r="T219"/>
  <c r="R219"/>
  <c r="P219"/>
  <c r="BK219"/>
  <c r="J219"/>
  <c r="BE219"/>
  <c r="BI218"/>
  <c r="BH218"/>
  <c r="BG218"/>
  <c r="BF218"/>
  <c r="T218"/>
  <c r="R218"/>
  <c r="P218"/>
  <c r="BK218"/>
  <c r="J218"/>
  <c r="BE218"/>
  <c r="BI217"/>
  <c r="BH217"/>
  <c r="BG217"/>
  <c r="BF217"/>
  <c r="T217"/>
  <c r="R217"/>
  <c r="P217"/>
  <c r="BK217"/>
  <c r="J217"/>
  <c r="BE217"/>
  <c r="BI216"/>
  <c r="BH216"/>
  <c r="BG216"/>
  <c r="BF216"/>
  <c r="T216"/>
  <c r="R216"/>
  <c r="P216"/>
  <c r="BK216"/>
  <c r="J216"/>
  <c r="BE216"/>
  <c r="BI215"/>
  <c r="BH215"/>
  <c r="BG215"/>
  <c r="BF215"/>
  <c r="T215"/>
  <c r="R215"/>
  <c r="P215"/>
  <c r="BK215"/>
  <c r="J215"/>
  <c r="BE215"/>
  <c r="BI214"/>
  <c r="BH214"/>
  <c r="BG214"/>
  <c r="BF214"/>
  <c r="T214"/>
  <c r="R214"/>
  <c r="P214"/>
  <c r="BK214"/>
  <c r="J214"/>
  <c r="BE214"/>
  <c r="BI213"/>
  <c r="BH213"/>
  <c r="BG213"/>
  <c r="BF213"/>
  <c r="T213"/>
  <c r="R213"/>
  <c r="P213"/>
  <c r="BK213"/>
  <c r="J213"/>
  <c r="BE213"/>
  <c r="BI212"/>
  <c r="BH212"/>
  <c r="BG212"/>
  <c r="BF212"/>
  <c r="T212"/>
  <c r="R212"/>
  <c r="P212"/>
  <c r="BK212"/>
  <c r="J212"/>
  <c r="BE212"/>
  <c r="BI211"/>
  <c r="BH211"/>
  <c r="BG211"/>
  <c r="BF211"/>
  <c r="T211"/>
  <c r="R211"/>
  <c r="P211"/>
  <c r="BK211"/>
  <c r="J211"/>
  <c r="BE211"/>
  <c r="BI210"/>
  <c r="BH210"/>
  <c r="BG210"/>
  <c r="BF210"/>
  <c r="T210"/>
  <c r="R210"/>
  <c r="P210"/>
  <c r="BK210"/>
  <c r="J210"/>
  <c r="BE210"/>
  <c r="BI209"/>
  <c r="BH209"/>
  <c r="BG209"/>
  <c r="BF209"/>
  <c r="T209"/>
  <c r="R209"/>
  <c r="P209"/>
  <c r="BK209"/>
  <c r="J209"/>
  <c r="BE209"/>
  <c r="BI208"/>
  <c r="BH208"/>
  <c r="BG208"/>
  <c r="BF208"/>
  <c r="T208"/>
  <c r="R208"/>
  <c r="P208"/>
  <c r="BK208"/>
  <c r="J208"/>
  <c r="BE208"/>
  <c r="BI207"/>
  <c r="BH207"/>
  <c r="BG207"/>
  <c r="BF207"/>
  <c r="T207"/>
  <c r="R207"/>
  <c r="P207"/>
  <c r="BK207"/>
  <c r="J207"/>
  <c r="BE207"/>
  <c r="BI206"/>
  <c r="BH206"/>
  <c r="BG206"/>
  <c r="BF206"/>
  <c r="T206"/>
  <c r="R206"/>
  <c r="P206"/>
  <c r="BK206"/>
  <c r="J206"/>
  <c r="BE206"/>
  <c r="BI205"/>
  <c r="BH205"/>
  <c r="BG205"/>
  <c r="BF205"/>
  <c r="T205"/>
  <c r="R205"/>
  <c r="P205"/>
  <c r="BK205"/>
  <c r="J205"/>
  <c r="BE205"/>
  <c r="BI204"/>
  <c r="BH204"/>
  <c r="BG204"/>
  <c r="BF204"/>
  <c r="T204"/>
  <c r="R204"/>
  <c r="P204"/>
  <c r="BK204"/>
  <c r="J204"/>
  <c r="BE204"/>
  <c r="BI203"/>
  <c r="BH203"/>
  <c r="BG203"/>
  <c r="BF203"/>
  <c r="T203"/>
  <c r="R203"/>
  <c r="P203"/>
  <c r="BK203"/>
  <c r="J203"/>
  <c r="BE203"/>
  <c r="BI202"/>
  <c r="BH202"/>
  <c r="BG202"/>
  <c r="BF202"/>
  <c r="T202"/>
  <c r="R202"/>
  <c r="P202"/>
  <c r="BK202"/>
  <c r="J202"/>
  <c r="BE202"/>
  <c r="BI201"/>
  <c r="BH201"/>
  <c r="BG201"/>
  <c r="BF201"/>
  <c r="T201"/>
  <c r="R201"/>
  <c r="P201"/>
  <c r="BK201"/>
  <c r="J201"/>
  <c r="BE201"/>
  <c r="BI200"/>
  <c r="BH200"/>
  <c r="BG200"/>
  <c r="BF200"/>
  <c r="T200"/>
  <c r="R200"/>
  <c r="P200"/>
  <c r="BK200"/>
  <c r="J200"/>
  <c r="BE200"/>
  <c r="BI199"/>
  <c r="BH199"/>
  <c r="BG199"/>
  <c r="BF199"/>
  <c r="T199"/>
  <c r="R199"/>
  <c r="P199"/>
  <c r="BK199"/>
  <c r="J199"/>
  <c r="BE199"/>
  <c r="BI198"/>
  <c r="BH198"/>
  <c r="BG198"/>
  <c r="BF198"/>
  <c r="T198"/>
  <c r="R198"/>
  <c r="P198"/>
  <c r="BK198"/>
  <c r="J198"/>
  <c r="BE198"/>
  <c r="BI197"/>
  <c r="BH197"/>
  <c r="BG197"/>
  <c r="BF197"/>
  <c r="T197"/>
  <c r="R197"/>
  <c r="P197"/>
  <c r="BK197"/>
  <c r="J197"/>
  <c r="BE197"/>
  <c r="BI196"/>
  <c r="BH196"/>
  <c r="BG196"/>
  <c r="BF196"/>
  <c r="T196"/>
  <c r="R196"/>
  <c r="P196"/>
  <c r="BK196"/>
  <c r="J196"/>
  <c r="BE196"/>
  <c r="BI195"/>
  <c r="BH195"/>
  <c r="BG195"/>
  <c r="BF195"/>
  <c r="T195"/>
  <c r="R195"/>
  <c r="P195"/>
  <c r="BK195"/>
  <c r="J195"/>
  <c r="BE195"/>
  <c r="BI194"/>
  <c r="BH194"/>
  <c r="BG194"/>
  <c r="BF194"/>
  <c r="T194"/>
  <c r="R194"/>
  <c r="P194"/>
  <c r="BK194"/>
  <c r="J194"/>
  <c r="BE194"/>
  <c r="BI193"/>
  <c r="BH193"/>
  <c r="BG193"/>
  <c r="BF193"/>
  <c r="T193"/>
  <c r="R193"/>
  <c r="P193"/>
  <c r="BK193"/>
  <c r="J193"/>
  <c r="BE193"/>
  <c r="BI192"/>
  <c r="BH192"/>
  <c r="BG192"/>
  <c r="BF192"/>
  <c r="T192"/>
  <c r="R192"/>
  <c r="P192"/>
  <c r="BK192"/>
  <c r="J192"/>
  <c r="BE192"/>
  <c r="BI191"/>
  <c r="BH191"/>
  <c r="BG191"/>
  <c r="BF191"/>
  <c r="T191"/>
  <c r="R191"/>
  <c r="P191"/>
  <c r="BK191"/>
  <c r="J191"/>
  <c r="BE191"/>
  <c r="BI190"/>
  <c r="BH190"/>
  <c r="BG190"/>
  <c r="BF190"/>
  <c r="T190"/>
  <c r="R190"/>
  <c r="P190"/>
  <c r="BK190"/>
  <c r="J190"/>
  <c r="BE190"/>
  <c r="BI189"/>
  <c r="BH189"/>
  <c r="BG189"/>
  <c r="BF189"/>
  <c r="T189"/>
  <c r="R189"/>
  <c r="P189"/>
  <c r="BK189"/>
  <c r="J189"/>
  <c r="BE189"/>
  <c r="BI188"/>
  <c r="BH188"/>
  <c r="BG188"/>
  <c r="BF188"/>
  <c r="T188"/>
  <c r="T187"/>
  <c r="R188"/>
  <c r="R187"/>
  <c r="P188"/>
  <c r="P187"/>
  <c r="BK188"/>
  <c r="BK187"/>
  <c r="J187"/>
  <c r="J188"/>
  <c r="BE188"/>
  <c r="J62"/>
  <c r="BI186"/>
  <c r="BH186"/>
  <c r="BG186"/>
  <c r="BF186"/>
  <c r="T186"/>
  <c r="R186"/>
  <c r="P186"/>
  <c r="BK186"/>
  <c r="J186"/>
  <c r="BE186"/>
  <c r="BI185"/>
  <c r="BH185"/>
  <c r="BG185"/>
  <c r="BF185"/>
  <c r="T185"/>
  <c r="R185"/>
  <c r="P185"/>
  <c r="BK185"/>
  <c r="J185"/>
  <c r="BE185"/>
  <c r="BI184"/>
  <c r="BH184"/>
  <c r="BG184"/>
  <c r="BF184"/>
  <c r="T184"/>
  <c r="R184"/>
  <c r="P184"/>
  <c r="BK184"/>
  <c r="J184"/>
  <c r="BE184"/>
  <c r="BI183"/>
  <c r="BH183"/>
  <c r="BG183"/>
  <c r="BF183"/>
  <c r="T183"/>
  <c r="T182"/>
  <c r="R183"/>
  <c r="R182"/>
  <c r="P183"/>
  <c r="P182"/>
  <c r="BK183"/>
  <c r="BK182"/>
  <c r="J182"/>
  <c r="J183"/>
  <c r="BE183"/>
  <c r="J61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T147"/>
  <c r="R148"/>
  <c r="R147"/>
  <c r="P148"/>
  <c r="P147"/>
  <c r="BK148"/>
  <c r="BK147"/>
  <c r="J147"/>
  <c r="J148"/>
  <c r="BE148"/>
  <c r="J60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T142"/>
  <c r="R143"/>
  <c r="R142"/>
  <c r="P143"/>
  <c r="P142"/>
  <c r="BK143"/>
  <c r="BK142"/>
  <c r="J142"/>
  <c r="J143"/>
  <c r="BE143"/>
  <c r="J59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BH89"/>
  <c r="BG89"/>
  <c r="BF89"/>
  <c r="T89"/>
  <c r="R89"/>
  <c r="P89"/>
  <c r="BK89"/>
  <c r="J89"/>
  <c r="BE89"/>
  <c r="BI88"/>
  <c r="BH88"/>
  <c r="BG88"/>
  <c r="BF88"/>
  <c r="T88"/>
  <c r="R88"/>
  <c r="P88"/>
  <c r="BK88"/>
  <c r="J88"/>
  <c r="BE88"/>
  <c r="BI87"/>
  <c r="F34"/>
  <c i="1" r="BD52"/>
  <c i="2" r="BH87"/>
  <c r="F33"/>
  <c i="1" r="BC52"/>
  <c i="2" r="BG87"/>
  <c r="F32"/>
  <c i="1" r="BB52"/>
  <c i="2" r="BF87"/>
  <c r="J31"/>
  <c i="1" r="AW52"/>
  <c i="2" r="F31"/>
  <c i="1" r="BA52"/>
  <c i="2" r="T87"/>
  <c r="T86"/>
  <c r="T84"/>
  <c r="R87"/>
  <c r="R86"/>
  <c r="R84"/>
  <c r="P87"/>
  <c r="P86"/>
  <c r="P84"/>
  <c i="1" r="AU52"/>
  <c i="2" r="BK87"/>
  <c r="BK86"/>
  <c r="J86"/>
  <c r="BK84"/>
  <c r="J84"/>
  <c r="J56"/>
  <c r="J27"/>
  <c i="1" r="AG52"/>
  <c i="2" r="J87"/>
  <c r="BE87"/>
  <c r="J30"/>
  <c i="1" r="AV52"/>
  <c i="2" r="F30"/>
  <c i="1" r="AZ52"/>
  <c i="2" r="J58"/>
  <c r="J57"/>
  <c r="F78"/>
  <c r="E76"/>
  <c r="F49"/>
  <c r="E47"/>
  <c r="J36"/>
  <c r="J21"/>
  <c r="E21"/>
  <c r="J80"/>
  <c r="J51"/>
  <c r="J20"/>
  <c r="J18"/>
  <c r="E18"/>
  <c r="F81"/>
  <c r="F52"/>
  <c r="J17"/>
  <c r="J15"/>
  <c r="E15"/>
  <c r="F80"/>
  <c r="F51"/>
  <c r="J14"/>
  <c r="J12"/>
  <c r="J78"/>
  <c r="J49"/>
  <c r="E7"/>
  <c r="E74"/>
  <c r="E45"/>
  <c i="1" r="BD51"/>
  <c r="W30"/>
  <c r="BC51"/>
  <c r="W29"/>
  <c r="BB51"/>
  <c r="W28"/>
  <c r="BA51"/>
  <c r="W27"/>
  <c r="AZ51"/>
  <c r="W26"/>
  <c r="AY51"/>
  <c r="AX51"/>
  <c r="AW51"/>
  <c r="AK27"/>
  <c r="AV51"/>
  <c r="AK26"/>
  <c r="AU51"/>
  <c r="AT51"/>
  <c r="AS51"/>
  <c r="AG51"/>
  <c r="AK23"/>
  <c r="AT53"/>
  <c r="AN53"/>
  <c r="AT52"/>
  <c r="AN52"/>
  <c r="AN51"/>
  <c r="L47"/>
  <c r="AM46"/>
  <c r="L46"/>
  <c r="AM44"/>
  <c r="L44"/>
  <c r="L42"/>
  <c r="L41"/>
  <c r="AK32"/>
</calcChain>
</file>

<file path=xl/sharedStrings.xml><?xml version="1.0" encoding="utf-8"?>
<sst xmlns="http://schemas.openxmlformats.org/spreadsheetml/2006/main">
  <si>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</si>
  <si>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</si>
  <si>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</si>
  <si>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</si>
  <si>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</si>
  <si>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</si>
  <si>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</si>
  <si>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{b4b69398-fc04-452c-a086-ba1d8e5724fd}</t>
  </si>
  <si>
    <t xml:space="preserve">&gt;&gt;  skryté sloupce  &lt;&lt;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</si>
  <si>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</si>
  <si>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</si>
  <si>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</si>
  <si>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</si>
  <si>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</si>
  <si>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</si>
  <si>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</si>
  <si>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</si>
  <si>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17009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</si>
  <si>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</si>
  <si>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</si>
  <si>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Jabloňová, Praha 10, č. akce 999366</t>
  </si>
  <si>
    <t>KSO:</t>
  </si>
  <si>
    <t>CC-CZ:</t>
  </si>
  <si>
    <t>Místo:</t>
  </si>
  <si>
    <t>Praha 10 Záběhlice</t>
  </si>
  <si>
    <t>Datum:</t>
  </si>
  <si>
    <t>26. 6. 2017</t>
  </si>
  <si>
    <t>Zadavatel:</t>
  </si>
  <si>
    <t>IČ:</t>
  </si>
  <si>
    <t>TSK Praha, a.s.</t>
  </si>
  <si>
    <t>DIČ:</t>
  </si>
  <si>
    <t>Uchazeč:</t>
  </si>
  <si>
    <t>Vyplň údaj</t>
  </si>
  <si>
    <t>Projektant:</t>
  </si>
  <si>
    <t>AVS Projekt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</si>
  <si>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</si>
  <si>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</si>
  <si>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</si>
  <si>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</si>
  <si>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</si>
  <si>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</si>
  <si>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</si>
  <si>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</si>
  <si>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</si>
  <si>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</si>
  <si>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</si>
  <si>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</si>
  <si>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</si>
  <si>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</si>
  <si>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</si>
  <si>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</si>
  <si>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</si>
  <si>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</si>
  <si>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</si>
  <si>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</si>
  <si>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</si>
  <si>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</si>
  <si>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</si>
  <si>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</si>
  <si>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</si>
  <si>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</si>
  <si>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</si>
  <si>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</si>
  <si>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</si>
  <si>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</si>
  <si>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</si>
  <si>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</si>
  <si>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</si>
  <si>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</si>
  <si>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</si>
  <si>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</si>
  <si>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</si>
  <si>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</si>
  <si>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</si>
  <si>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</si>
  <si>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</si>
  <si>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</si>
  <si>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Komunikace</t>
  </si>
  <si>
    <t>STA</t>
  </si>
  <si>
    <t>1</t>
  </si>
  <si>
    <t>{5f0b20f3-335e-4182-9983-94606c2ea88e}</t>
  </si>
  <si>
    <t>2</t>
  </si>
  <si>
    <t>02</t>
  </si>
  <si>
    <t>Ostatní</t>
  </si>
  <si>
    <t>{59ed9d91-eda0-45a5-913c-a79579d4bc3d}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</si>
  <si>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</si>
  <si>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</si>
  <si>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</si>
  <si>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</si>
  <si>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</si>
  <si>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</si>
  <si>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</si>
  <si>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Komunikace</t>
  </si>
  <si>
    <t xml:space="preserve"> 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</si>
  <si>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</si>
  <si>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</si>
  <si>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</si>
  <si>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</si>
  <si>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</si>
  <si>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</si>
  <si>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>1 - Zemní práce</t>
  </si>
  <si>
    <t>2 - Zakládání</t>
  </si>
  <si>
    <t>5 - Komunikace</t>
  </si>
  <si>
    <t>8 - Trubní vedení</t>
  </si>
  <si>
    <t>9 - Ostatní konstrukce a práce-bourání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</si>
  <si>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</si>
  <si>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</si>
  <si>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</si>
  <si>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</si>
  <si>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</si>
  <si>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</si>
  <si>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</si>
  <si>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</si>
  <si>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</si>
  <si>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</si>
  <si>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</si>
  <si>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</si>
  <si>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</si>
  <si>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</si>
  <si>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</si>
  <si>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</si>
  <si>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</si>
  <si>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</si>
  <si>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</si>
  <si>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</si>
  <si>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</si>
  <si>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113106121</t>
  </si>
  <si>
    <t>Rozebrání dlažeb nebo dílců komunikací pro pěší z betonových nebo kamenných dlaždic</t>
  </si>
  <si>
    <t>m2</t>
  </si>
  <si>
    <t>CS ÚRS 2017 01</t>
  </si>
  <si>
    <t>4</t>
  </si>
  <si>
    <t>-396569568</t>
  </si>
  <si>
    <t>113107123</t>
  </si>
  <si>
    <t>Odstranění podkladu pl do 50 m2 z kameniva drceného tl 300 mm - vjezd</t>
  </si>
  <si>
    <t>151792399</t>
  </si>
  <si>
    <t>3</t>
  </si>
  <si>
    <t>113107132</t>
  </si>
  <si>
    <t>Odstranění podkladu pl do 50 m2 z betonu prostého tl 300 mm - vjezd</t>
  </si>
  <si>
    <t>-1507672987</t>
  </si>
  <si>
    <t>113107164</t>
  </si>
  <si>
    <t>Odstranění podkladu pl přes 50 do 200 m2 z kameniva drceného tl 400 mm</t>
  </si>
  <si>
    <t>-1140837314</t>
  </si>
  <si>
    <t>5</t>
  </si>
  <si>
    <t>113107172</t>
  </si>
  <si>
    <t>Odstranění podkladu pl přes 50 do 200 m2 z betonu prostého tl 300 mm - vjezd</t>
  </si>
  <si>
    <t>-320274089</t>
  </si>
  <si>
    <t>6</t>
  </si>
  <si>
    <t>113107213</t>
  </si>
  <si>
    <t>Odstranění podkladu pl přes 200 m2 z kameniva těženého tl 300 mm - komunikace</t>
  </si>
  <si>
    <t>1548490870</t>
  </si>
  <si>
    <t>7</t>
  </si>
  <si>
    <t>113107223</t>
  </si>
  <si>
    <t>Odstranění podkladu pl přes 200 m2 z kameniva drceného tl 300 mm - komunikace</t>
  </si>
  <si>
    <t>992924848</t>
  </si>
  <si>
    <t>8</t>
  </si>
  <si>
    <t>113107223.1</t>
  </si>
  <si>
    <t>Odstranění podkladu pl přes 200 m2 z kameniva drceného tl 300 mm - chodník</t>
  </si>
  <si>
    <t>-1526399649</t>
  </si>
  <si>
    <t>9</t>
  </si>
  <si>
    <t>113107231</t>
  </si>
  <si>
    <t>Odstranění podkladu pl přes 200 m2 z betonu prostého tl 150 mm - komunikace</t>
  </si>
  <si>
    <t>-914376961</t>
  </si>
  <si>
    <t>10</t>
  </si>
  <si>
    <t>113107231.1</t>
  </si>
  <si>
    <t>Odstranění podkladu pl přes 200 m2 z betonu prostého tl 150 mm - chodník</t>
  </si>
  <si>
    <t>1568376345</t>
  </si>
  <si>
    <t>11</t>
  </si>
  <si>
    <t>113107241</t>
  </si>
  <si>
    <t>Odstranění podkladu pl přes 200 m2 živičných tl 50 mm - chodník</t>
  </si>
  <si>
    <t>1451298558</t>
  </si>
  <si>
    <t>12</t>
  </si>
  <si>
    <t>113107244</t>
  </si>
  <si>
    <t>Odstranění podkladu pl přes 200 m2 živičných tl 200 mm - komunikace</t>
  </si>
  <si>
    <t>765147024</t>
  </si>
  <si>
    <t>13</t>
  </si>
  <si>
    <t>113201112</t>
  </si>
  <si>
    <t>Vytrhání obrub silničních ležatých</t>
  </si>
  <si>
    <t>m</t>
  </si>
  <si>
    <t>-1809777136</t>
  </si>
  <si>
    <t>14</t>
  </si>
  <si>
    <t>113203111</t>
  </si>
  <si>
    <t>Vytrhání obrub z dlažebních kostek</t>
  </si>
  <si>
    <t>348157158</t>
  </si>
  <si>
    <t>113204111</t>
  </si>
  <si>
    <t>Vytrhání obrub záhonových</t>
  </si>
  <si>
    <t>-293182541</t>
  </si>
  <si>
    <t>16</t>
  </si>
  <si>
    <t>120001101</t>
  </si>
  <si>
    <t>Příplatek za ztížení vykopávky v blízkosti podzemního vedení</t>
  </si>
  <si>
    <t>m3</t>
  </si>
  <si>
    <t>-1150691191</t>
  </si>
  <si>
    <t>17</t>
  </si>
  <si>
    <t>120901121</t>
  </si>
  <si>
    <t>Bourání zdiva z betonu prostého neprokládaného</t>
  </si>
  <si>
    <t>-395613737</t>
  </si>
  <si>
    <t>18</t>
  </si>
  <si>
    <t>121112111</t>
  </si>
  <si>
    <t>Sejmutí ornice tl vrstvy do 150 mm ručně s vodorovným přemístěním do 50 m</t>
  </si>
  <si>
    <t>1148667059</t>
  </si>
  <si>
    <t>19</t>
  </si>
  <si>
    <t>122101402</t>
  </si>
  <si>
    <t>Vykopávky v zemníku na suchu v hornině tř. 1 a 2 objem do 1000 m3 - dovoz ornice</t>
  </si>
  <si>
    <t>-1795124070</t>
  </si>
  <si>
    <t>20</t>
  </si>
  <si>
    <t>122202202</t>
  </si>
  <si>
    <t>Odkopávky a prokopávky nezapažené pro silnice objemu do 1000 m3 v hornině tř. 3</t>
  </si>
  <si>
    <t>1673940154</t>
  </si>
  <si>
    <t>122202203</t>
  </si>
  <si>
    <t>Odkopávky a prokopávky nezapažené pro silnice objemu do 5000 m3 v hornině tř. 3 - vykopávka pro sanaci 15cm - o sanaci rozhodne TDI a geotechnik</t>
  </si>
  <si>
    <t>-1074847252</t>
  </si>
  <si>
    <t>22</t>
  </si>
  <si>
    <t>122202209</t>
  </si>
  <si>
    <t>Příplatek k odkopávkám a prokopávkám pro silnice v hornině tř. 3 za lepivost</t>
  </si>
  <si>
    <t>213170200</t>
  </si>
  <si>
    <t>23</t>
  </si>
  <si>
    <t>122202209.1</t>
  </si>
  <si>
    <t>Příplatek k odkopávkám a prokopávkám pro silnice v hornině tř. 3 za lepivost - sanace 15cm - rozhodne TDI a geotechnik</t>
  </si>
  <si>
    <t>1361308236</t>
  </si>
  <si>
    <t>24</t>
  </si>
  <si>
    <t>132201102</t>
  </si>
  <si>
    <t>Hloubení rýh š do 600 mm v hornině tř. 3 objemu přes 100 m3</t>
  </si>
  <si>
    <t>-275342790</t>
  </si>
  <si>
    <t>25</t>
  </si>
  <si>
    <t>132201109</t>
  </si>
  <si>
    <t>Příplatek za lepivost k hloubení rýh š do 600 mm v hornině tř. 3</t>
  </si>
  <si>
    <t>-577736267</t>
  </si>
  <si>
    <t>26</t>
  </si>
  <si>
    <t>162701105</t>
  </si>
  <si>
    <t>Vodorovné přemístění do 10000 m výkopku z horniny tř. 1 až 4</t>
  </si>
  <si>
    <t>1204077149</t>
  </si>
  <si>
    <t>27</t>
  </si>
  <si>
    <t>162701105.1</t>
  </si>
  <si>
    <t>Vodorovné přemístění do 10000 m výkopku z horniny tř. 1 až 4 - dovoz vhodné zeminy</t>
  </si>
  <si>
    <t>667080967</t>
  </si>
  <si>
    <t>28</t>
  </si>
  <si>
    <t>162701105.2</t>
  </si>
  <si>
    <t>938697330</t>
  </si>
  <si>
    <t>29</t>
  </si>
  <si>
    <t>162701109</t>
  </si>
  <si>
    <t>Příplatek k vodorovnému přemístění výkopku z horniny tř. 1 až 4 ZKD 20 km přes 10000 m</t>
  </si>
  <si>
    <t>-1502435567</t>
  </si>
  <si>
    <t>30</t>
  </si>
  <si>
    <t>162701109.1</t>
  </si>
  <si>
    <t>-1192322749</t>
  </si>
  <si>
    <t>31</t>
  </si>
  <si>
    <t>162701109.2</t>
  </si>
  <si>
    <t>-591745945</t>
  </si>
  <si>
    <t>32</t>
  </si>
  <si>
    <t>171101104</t>
  </si>
  <si>
    <t>Uložení sypaniny z hornin soudržných do násypů zhutněných do 102 % PS</t>
  </si>
  <si>
    <t>1178371587</t>
  </si>
  <si>
    <t>33</t>
  </si>
  <si>
    <t>180402111</t>
  </si>
  <si>
    <t>Založení parkového trávníku výsevem v rovině a ve svahu do 1:5</t>
  </si>
  <si>
    <t>1061392274</t>
  </si>
  <si>
    <t>34</t>
  </si>
  <si>
    <t>M</t>
  </si>
  <si>
    <t>005724100</t>
  </si>
  <si>
    <t>osivo směs travní parková rekreační</t>
  </si>
  <si>
    <t>kg</t>
  </si>
  <si>
    <t>-1599261095</t>
  </si>
  <si>
    <t>35</t>
  </si>
  <si>
    <t>181101102</t>
  </si>
  <si>
    <t>Úprava pláně v zářezech v hornině tř. 1 až 4 se zhutněním</t>
  </si>
  <si>
    <t>1700186473</t>
  </si>
  <si>
    <t>36</t>
  </si>
  <si>
    <t>181301102</t>
  </si>
  <si>
    <t>Rozprostření ornice tl vrstvy do 150 mm pl do 500 m2 v rovině nebo ve svahu do 1:5</t>
  </si>
  <si>
    <t>-586294263</t>
  </si>
  <si>
    <t>37</t>
  </si>
  <si>
    <t>183101212</t>
  </si>
  <si>
    <t>Jamky pro výsadbu s výměnou 50 % půdy zeminy tř 1 až 4 objem do 0,02 m3 v rovině a svahu do 1:5</t>
  </si>
  <si>
    <t>kus</t>
  </si>
  <si>
    <t>1588324491</t>
  </si>
  <si>
    <t>38</t>
  </si>
  <si>
    <t>183101223</t>
  </si>
  <si>
    <t>Jamky pro výsadbu s výměnou 50 % půdy zeminy tř 1 až 4 objem do 3 m3 v rovině a svahu do 1:5</t>
  </si>
  <si>
    <t>1830125961</t>
  </si>
  <si>
    <t>39</t>
  </si>
  <si>
    <t>184102211</t>
  </si>
  <si>
    <t>Výsadba keře bez balu v do 1 m do jamky se zalitím v rovině a svahu do 1:5</t>
  </si>
  <si>
    <t>-1871545488</t>
  </si>
  <si>
    <t>40</t>
  </si>
  <si>
    <t>184202123</t>
  </si>
  <si>
    <t>Ukotvení kmene dřevin kůly D do 0,1 m a délky do 3 m</t>
  </si>
  <si>
    <t>-1325108389</t>
  </si>
  <si>
    <t>41</t>
  </si>
  <si>
    <t>184501111</t>
  </si>
  <si>
    <t>Zhotovení obalu z juty v jedné vrstvě v rovině a svahu do 1:5</t>
  </si>
  <si>
    <t>-1170335879</t>
  </si>
  <si>
    <t>42</t>
  </si>
  <si>
    <t>184921093</t>
  </si>
  <si>
    <t>Mulčování rostlin tl do 0,1 m v rovině a svahu do 1:5</t>
  </si>
  <si>
    <t>392952149</t>
  </si>
  <si>
    <t>43</t>
  </si>
  <si>
    <t>185802114</t>
  </si>
  <si>
    <t>Hnojení půdy umělým hnojivem k jednotlivým rostlinám v rovině a svahu do 1:5</t>
  </si>
  <si>
    <t>t</t>
  </si>
  <si>
    <t>2120579305</t>
  </si>
  <si>
    <t>44</t>
  </si>
  <si>
    <t>dodávka</t>
  </si>
  <si>
    <t>Dodávka ubstrátu pro výsadbu dřevin s obsahem Liaporu 15%frakce do 30mm. Včetně dopravy a příměsí T</t>
  </si>
  <si>
    <t>-1760663939</t>
  </si>
  <si>
    <t>45</t>
  </si>
  <si>
    <t>dodávka 2</t>
  </si>
  <si>
    <t>Dodávka a osazení gravitační závlahové sondy v počtu 2ks na jeden strom, perforovanou hadicí</t>
  </si>
  <si>
    <t>ks</t>
  </si>
  <si>
    <t>1786353818</t>
  </si>
  <si>
    <t>46</t>
  </si>
  <si>
    <t>dodávka 3</t>
  </si>
  <si>
    <t>Dodávka kůlu průměru 50-70mm</t>
  </si>
  <si>
    <t>-145786867</t>
  </si>
  <si>
    <t>47</t>
  </si>
  <si>
    <t>dodávka 4</t>
  </si>
  <si>
    <t>Dodání štípané kulatiny</t>
  </si>
  <si>
    <t>bm</t>
  </si>
  <si>
    <t>-2115985247</t>
  </si>
  <si>
    <t>48</t>
  </si>
  <si>
    <t>dodávka 5</t>
  </si>
  <si>
    <t>Dodávka juty</t>
  </si>
  <si>
    <t>1529388193</t>
  </si>
  <si>
    <t>49</t>
  </si>
  <si>
    <t>dodávka 6</t>
  </si>
  <si>
    <t>Dodání tříděného mulče vč. dopravy</t>
  </si>
  <si>
    <t>-1162493716</t>
  </si>
  <si>
    <t>50</t>
  </si>
  <si>
    <t>dodávka 7</t>
  </si>
  <si>
    <t>Dodávka hnojiva Osmocote</t>
  </si>
  <si>
    <t>-1715542</t>
  </si>
  <si>
    <t>51</t>
  </si>
  <si>
    <t>dodávka 8</t>
  </si>
  <si>
    <t>Na základě možného požadavku OŽP o náhradní výsadbě 20 stromů - nutno počítat s výsadbou 20 stromů</t>
  </si>
  <si>
    <t>86125953</t>
  </si>
  <si>
    <t>52</t>
  </si>
  <si>
    <t>dodávka Jírovec</t>
  </si>
  <si>
    <t>Jírovec Aesculus carnea "Briotii" - nasazení koruny min. ve 2,5m nad zemí</t>
  </si>
  <si>
    <t>1201508758</t>
  </si>
  <si>
    <t>53</t>
  </si>
  <si>
    <t>dodávka keř</t>
  </si>
  <si>
    <t>Tavolník - Spiraea cinerea</t>
  </si>
  <si>
    <t>1794040081</t>
  </si>
  <si>
    <t>54</t>
  </si>
  <si>
    <t>dodávka keř 2</t>
  </si>
  <si>
    <t>Březalka - Hypercium "Hidcote´</t>
  </si>
  <si>
    <t>-695787976</t>
  </si>
  <si>
    <t>55</t>
  </si>
  <si>
    <t>dodávka keř 3</t>
  </si>
  <si>
    <t>Tavolník - Spirea brumalda</t>
  </si>
  <si>
    <t>848162550</t>
  </si>
  <si>
    <t>Zakládání</t>
  </si>
  <si>
    <t>56</t>
  </si>
  <si>
    <t>211531111</t>
  </si>
  <si>
    <t>Výplň odvodňovacích žeber nebo trativodů kamenivem hrubým drceným frakce 16 až 63 mm</t>
  </si>
  <si>
    <t>1976724341</t>
  </si>
  <si>
    <t>57</t>
  </si>
  <si>
    <t>212752212</t>
  </si>
  <si>
    <t>Trativod z drenážních trubek plastových flexibilních D do 100 mm včetně lože otevřený výkop</t>
  </si>
  <si>
    <t>677242182</t>
  </si>
  <si>
    <t>58</t>
  </si>
  <si>
    <t>213141112</t>
  </si>
  <si>
    <t>Zřízení vrstvy z geotextilie v rovině nebo ve sklonu do 1:5</t>
  </si>
  <si>
    <t>636250441</t>
  </si>
  <si>
    <t>59</t>
  </si>
  <si>
    <t>693660580</t>
  </si>
  <si>
    <t>textilie GEOFILTEX 63 63/50 500 g/m2</t>
  </si>
  <si>
    <t>-143600971</t>
  </si>
  <si>
    <t>60</t>
  </si>
  <si>
    <t>.1</t>
  </si>
  <si>
    <t>Postřik živičný infiltrační s posypem z asfaltu množství 0,60 kg/m2 - zesílené pruhy</t>
  </si>
  <si>
    <t>2091792716</t>
  </si>
  <si>
    <t>61</t>
  </si>
  <si>
    <t>564851111</t>
  </si>
  <si>
    <t>Podklad ze štěrkodrtě ŠD tl 150 mm - vjezdy</t>
  </si>
  <si>
    <t>958110202</t>
  </si>
  <si>
    <t>62</t>
  </si>
  <si>
    <t>564851111.1</t>
  </si>
  <si>
    <t>Podklad ze štěrkodrtě ŠD tl 150 mm - chodník + signální a varovné pásy</t>
  </si>
  <si>
    <t>1942181233</t>
  </si>
  <si>
    <t>63</t>
  </si>
  <si>
    <t>564871116</t>
  </si>
  <si>
    <t>Podklad ze štěrkodrti ŠD s rozprostřením a zhutněním, po zhutnění tl. 300 mm</t>
  </si>
  <si>
    <t>437957789</t>
  </si>
  <si>
    <t>64</t>
  </si>
  <si>
    <t>564861111</t>
  </si>
  <si>
    <t>Podklad ze štěrkodrtě ŠD tl 200 mm - parkoviště</t>
  </si>
  <si>
    <t>2123590704</t>
  </si>
  <si>
    <t>65</t>
  </si>
  <si>
    <t>564871111</t>
  </si>
  <si>
    <t>Podklad ze štěrkodrtě ŠD tl 250 mm - vozovka</t>
  </si>
  <si>
    <t>-1635169354</t>
  </si>
  <si>
    <t>66</t>
  </si>
  <si>
    <t>564871111.1</t>
  </si>
  <si>
    <t>Podklad ze štěrkodrtě ŠD tl 250 mm - zesílené pruhy</t>
  </si>
  <si>
    <t>2111732537</t>
  </si>
  <si>
    <t>67</t>
  </si>
  <si>
    <t>565135121</t>
  </si>
  <si>
    <t>Asfaltový beton vrstva podkladní ACP 16 (obalované kamenivo OKS) tl 50 mm š přes 3 m - vozovka</t>
  </si>
  <si>
    <t>1100386396</t>
  </si>
  <si>
    <t>68</t>
  </si>
  <si>
    <t>565135121.1</t>
  </si>
  <si>
    <t>Asfaltový beton vrstva podkladní ACP 16 (obalované kamenivo OKS) tl 50 mm š přes 3 m - zesílené pruhy</t>
  </si>
  <si>
    <t>1192891363</t>
  </si>
  <si>
    <t>69</t>
  </si>
  <si>
    <t>565145111</t>
  </si>
  <si>
    <t>Asfaltový beton vrstva podkladní ACP 16 (obalované kamenivo OKS) tl 60 mm š do 3 m - parkoviště</t>
  </si>
  <si>
    <t>-595647692</t>
  </si>
  <si>
    <t>70</t>
  </si>
  <si>
    <t>567122111</t>
  </si>
  <si>
    <t>Podklad z kameniva zpevněného cementem KSC I tl 120 mm - vjezdy</t>
  </si>
  <si>
    <t>64119477</t>
  </si>
  <si>
    <t>71</t>
  </si>
  <si>
    <t>567122111.1</t>
  </si>
  <si>
    <t>Podklad z kameniva zpevněného cementem KSC I tl 120 mm - zesílený chodník</t>
  </si>
  <si>
    <t>270184921</t>
  </si>
  <si>
    <t>72</t>
  </si>
  <si>
    <t>567122111.2</t>
  </si>
  <si>
    <t>Podklad z kameniva zpevněného cementem KSC I tl 120 mm - parkoviště</t>
  </si>
  <si>
    <t>-317037591</t>
  </si>
  <si>
    <t>73</t>
  </si>
  <si>
    <t>567122114</t>
  </si>
  <si>
    <t>Podklad z kameniva zpevněného cementem KSC I tl 150 mm - vozovka</t>
  </si>
  <si>
    <t>-605548277</t>
  </si>
  <si>
    <t>74</t>
  </si>
  <si>
    <t>567122114.1</t>
  </si>
  <si>
    <t>Podklad z kameniva zpevněného cementem KSC I tl 150 mm - zesílené pruhy</t>
  </si>
  <si>
    <t>-73908234</t>
  </si>
  <si>
    <t>75</t>
  </si>
  <si>
    <t>573111111</t>
  </si>
  <si>
    <t>Postřik živičný infiltrační s posypem z asfaltu množství 0,60 kg/m2 - vozovka</t>
  </si>
  <si>
    <t>70699827</t>
  </si>
  <si>
    <t>76</t>
  </si>
  <si>
    <t>573111111.1</t>
  </si>
  <si>
    <t>64937486</t>
  </si>
  <si>
    <t>77</t>
  </si>
  <si>
    <t>573111111.2</t>
  </si>
  <si>
    <t>Postřik živičný infiltrační s posypem z asfaltu množství 0,60 kg/m2 - parkoviště</t>
  </si>
  <si>
    <t>512826738</t>
  </si>
  <si>
    <t>78</t>
  </si>
  <si>
    <t>573211111</t>
  </si>
  <si>
    <t>Postřik živičný spojovací z asfaltu v množství do 0,70 kg/m2 - parkoviště</t>
  </si>
  <si>
    <t>1568623413</t>
  </si>
  <si>
    <t>79</t>
  </si>
  <si>
    <t>573211111.1</t>
  </si>
  <si>
    <t>Postřik živičný spojovací z asfaltu v množství do 0,70 kg/m2 - vozovka</t>
  </si>
  <si>
    <t>-931081975</t>
  </si>
  <si>
    <t>80</t>
  </si>
  <si>
    <t>573211111.2</t>
  </si>
  <si>
    <t>Postřik živičný spojovací z asfaltu v množství do 0,70 kg/m2 - zesílené pruhy</t>
  </si>
  <si>
    <t>-1048325319</t>
  </si>
  <si>
    <t>81</t>
  </si>
  <si>
    <t>573231111</t>
  </si>
  <si>
    <t>Postřik živičný spojovací ze silniční emulze v množství do 0,7 kg/m2 - vozovka</t>
  </si>
  <si>
    <t>-2001894990</t>
  </si>
  <si>
    <t>82</t>
  </si>
  <si>
    <t>573231111.1</t>
  </si>
  <si>
    <t>Postřik živičný spojovací ze silniční emulze v množství do 0,7 kg/m2 - zesílené pruhy</t>
  </si>
  <si>
    <t>800989599</t>
  </si>
  <si>
    <t>83</t>
  </si>
  <si>
    <t>576133221</t>
  </si>
  <si>
    <t>Asfaltový koberec mastixový SMA 11 + (AKMS) tl 40 mm š přes 3 m - vozovka</t>
  </si>
  <si>
    <t>679687012</t>
  </si>
  <si>
    <t>84</t>
  </si>
  <si>
    <t>576133221.1</t>
  </si>
  <si>
    <t>Asfaltový koberec mastixový SMA 11 S (AKMS) tl 40 mm š přes 3 m - zesílené pruhy</t>
  </si>
  <si>
    <t>-1584147820</t>
  </si>
  <si>
    <t>85</t>
  </si>
  <si>
    <t>577134211</t>
  </si>
  <si>
    <t>Asfaltový beton vrstva obrusná ACO 11 (ABS) tř. II tl 40 mm š do 3 m z nemodifikovaného asfaltu - parkoviště</t>
  </si>
  <si>
    <t>1425610417</t>
  </si>
  <si>
    <t>86</t>
  </si>
  <si>
    <t>577155142</t>
  </si>
  <si>
    <t>Asfaltový beton vrstva ložní ACL 16 (ABH) tl 60 mm š přes 3 m z modifikovaného asfaltu - vozovka</t>
  </si>
  <si>
    <t>1045831938</t>
  </si>
  <si>
    <t>87</t>
  </si>
  <si>
    <t>577156141</t>
  </si>
  <si>
    <t>Asfaltový beton vrstva ložní ACL 22 (ABVH) tl 60 mm š přes 3 m z modifikovaného asfaltu - zesílené pruhy</t>
  </si>
  <si>
    <t>145628110</t>
  </si>
  <si>
    <t>88</t>
  </si>
  <si>
    <t>596211110</t>
  </si>
  <si>
    <t>Kladení zámkové dlažby komunikací pro pěší tl 60 mm skupiny A pl do 50 m2 - varovné a signální pásy</t>
  </si>
  <si>
    <t>-79191060</t>
  </si>
  <si>
    <t>89</t>
  </si>
  <si>
    <t>592451190</t>
  </si>
  <si>
    <t xml:space="preserve">dlažba zámková  slepecká 20x10x6 cm barevná</t>
  </si>
  <si>
    <t>-686407300</t>
  </si>
  <si>
    <t>90</t>
  </si>
  <si>
    <t>596211113</t>
  </si>
  <si>
    <t>Kladení zámkové dlažby komunikací pro pěší tl 60 mm skupiny A pl přes 300 m2</t>
  </si>
  <si>
    <t>-418762794</t>
  </si>
  <si>
    <t>91</t>
  </si>
  <si>
    <t>592451100</t>
  </si>
  <si>
    <t>dlažba skladebná 20x10x6 cm přírodní</t>
  </si>
  <si>
    <t>329053102</t>
  </si>
  <si>
    <t>92</t>
  </si>
  <si>
    <t>596212210</t>
  </si>
  <si>
    <t>Kladení zámkové dlažby pozemních komunikací tl 80 mm skupiny A pl do 50 m2 - vjezd + zesílený chodník</t>
  </si>
  <si>
    <t>-1760578041</t>
  </si>
  <si>
    <t>93</t>
  </si>
  <si>
    <t>592451080</t>
  </si>
  <si>
    <t xml:space="preserve">dlažba  skladebná 20x10x8 cm červená</t>
  </si>
  <si>
    <t>715715518</t>
  </si>
  <si>
    <t>Trubní vedení</t>
  </si>
  <si>
    <t>139</t>
  </si>
  <si>
    <t>895941311</t>
  </si>
  <si>
    <t>Zřízení vpusti kanalizační uliční z betonových dílců typ UVB-50</t>
  </si>
  <si>
    <t>60146415</t>
  </si>
  <si>
    <t>140</t>
  </si>
  <si>
    <t>592R položka</t>
  </si>
  <si>
    <t>vpusť betonová uliční /skruž/ 29x50x5 cm</t>
  </si>
  <si>
    <t>1407494731</t>
  </si>
  <si>
    <t>94</t>
  </si>
  <si>
    <t>899231111</t>
  </si>
  <si>
    <t>Výšková úprava uličního vstupu nebo vpusti do 200 mm zvýšením nebo snížením mříže či poklopu</t>
  </si>
  <si>
    <t>953790928</t>
  </si>
  <si>
    <t>141</t>
  </si>
  <si>
    <t>R položka</t>
  </si>
  <si>
    <t>Rušení Uliční vpusti komplet</t>
  </si>
  <si>
    <t>-1101826152</t>
  </si>
  <si>
    <t>Ostatní konstrukce a práce-bourání</t>
  </si>
  <si>
    <t>95</t>
  </si>
  <si>
    <t>911111111</t>
  </si>
  <si>
    <t>Osazení, dodávka a montáž zábradlí ocelového zabetonovaného se sloupky ocelovými 3 madla</t>
  </si>
  <si>
    <t>2098550708</t>
  </si>
  <si>
    <t>96</t>
  </si>
  <si>
    <t>914111111</t>
  </si>
  <si>
    <t>Montáž svislé dopravní značky do velikosti 1 m2 objímkami na sloupek nebo konzolu</t>
  </si>
  <si>
    <t>210408750</t>
  </si>
  <si>
    <t>97</t>
  </si>
  <si>
    <t>404440440</t>
  </si>
  <si>
    <t>značka dopravní svislá v eflexní úpravě</t>
  </si>
  <si>
    <t>722127930</t>
  </si>
  <si>
    <t>98</t>
  </si>
  <si>
    <t>915211112</t>
  </si>
  <si>
    <t>Vodorovné dopravní značení retroreflexním bílým plastem dělící čáry šířky 125 mm</t>
  </si>
  <si>
    <t>1567487647</t>
  </si>
  <si>
    <t>99</t>
  </si>
  <si>
    <t>915211116</t>
  </si>
  <si>
    <t>Vodorovné dopravní značení retroreflexním žlutým plastem dělící čáry souvislé šířky 125 mm - Značení autobusové zastávky + V12a</t>
  </si>
  <si>
    <t>-1459198503</t>
  </si>
  <si>
    <t>100</t>
  </si>
  <si>
    <t>915221112</t>
  </si>
  <si>
    <t>Vodorovné dopravní značení bílým plastem vodící čáry šířky 250 mm retroreflexní</t>
  </si>
  <si>
    <t>-1351587321</t>
  </si>
  <si>
    <t>101</t>
  </si>
  <si>
    <t>915231112</t>
  </si>
  <si>
    <t>Vodorovné dopravní značení retroreflexním bílým plastem přechody pro chodce, šipky nebo symboly</t>
  </si>
  <si>
    <t>816343974</t>
  </si>
  <si>
    <t>102</t>
  </si>
  <si>
    <t>915231116</t>
  </si>
  <si>
    <t>Vodorovné dopravní značení retroreflexním žlutým plastem přechody pro chodce, šipky nebo symboly</t>
  </si>
  <si>
    <t>-1391153436</t>
  </si>
  <si>
    <t>103</t>
  </si>
  <si>
    <t>915321115</t>
  </si>
  <si>
    <t>Předformátované vodorovné dopravní značení vodící pás pro slabozraké</t>
  </si>
  <si>
    <t>1984148182</t>
  </si>
  <si>
    <t>104</t>
  </si>
  <si>
    <t>915611111</t>
  </si>
  <si>
    <t>Předznačení vodorovného liniového značení</t>
  </si>
  <si>
    <t>-854598842</t>
  </si>
  <si>
    <t>105</t>
  </si>
  <si>
    <t>915621111</t>
  </si>
  <si>
    <t>Předznačení vodorovného plošného značení</t>
  </si>
  <si>
    <t>445855529</t>
  </si>
  <si>
    <t>106</t>
  </si>
  <si>
    <t>916111113</t>
  </si>
  <si>
    <t>Osazení obruby z velkých kostek s boční opěrou do lože z betonu prostého</t>
  </si>
  <si>
    <t>-1994509244</t>
  </si>
  <si>
    <t>107</t>
  </si>
  <si>
    <t>916111113.1</t>
  </si>
  <si>
    <t>164210168</t>
  </si>
  <si>
    <t>108</t>
  </si>
  <si>
    <t>583801590</t>
  </si>
  <si>
    <t>Dlažební kostky použity vybourané a TSK</t>
  </si>
  <si>
    <t>-406476516</t>
  </si>
  <si>
    <t>109</t>
  </si>
  <si>
    <t>916131113</t>
  </si>
  <si>
    <t>Osazení silničního obrubníku kamenného ležatého OP5 s boční opěrou do lože z betonu prostého</t>
  </si>
  <si>
    <t>359656206</t>
  </si>
  <si>
    <t>110</t>
  </si>
  <si>
    <t>583803510</t>
  </si>
  <si>
    <t>obrubník kamenný přímý, žula, OP5 20x20</t>
  </si>
  <si>
    <t>1384963752</t>
  </si>
  <si>
    <t>111</t>
  </si>
  <si>
    <t>583804180</t>
  </si>
  <si>
    <t>obrubník kamenný obloukový , žula, r=0,5÷1 m OP5 20x20</t>
  </si>
  <si>
    <t>1991929258</t>
  </si>
  <si>
    <t>112</t>
  </si>
  <si>
    <t>583804380</t>
  </si>
  <si>
    <t>obrubník kamenný obloukový , žula, r=3÷5 m OP5 20x20</t>
  </si>
  <si>
    <t>-1323213241</t>
  </si>
  <si>
    <t>113</t>
  </si>
  <si>
    <t>583804480</t>
  </si>
  <si>
    <t>obrubník kamenný obloukový , žula, r=5÷10 m OP5 20x20</t>
  </si>
  <si>
    <t>1632242186</t>
  </si>
  <si>
    <t>114</t>
  </si>
  <si>
    <t>916131113.1</t>
  </si>
  <si>
    <t>Osazení silničního obrubníku kamenného ležatého OP4 s boční opěrou do lože z betonu prostého</t>
  </si>
  <si>
    <t>971110478</t>
  </si>
  <si>
    <t>115</t>
  </si>
  <si>
    <t>583803430</t>
  </si>
  <si>
    <t>obrubník kamenný přímý, žula, OP4 20x25</t>
  </si>
  <si>
    <t>-82865664</t>
  </si>
  <si>
    <t>116</t>
  </si>
  <si>
    <t>583804160</t>
  </si>
  <si>
    <t>obrubník kamenný obloukový , žula, r=0,5÷1 m OP4 20x25</t>
  </si>
  <si>
    <t>-872816358</t>
  </si>
  <si>
    <t>117</t>
  </si>
  <si>
    <t>916231213</t>
  </si>
  <si>
    <t>Osazení chodníkového obrubníku betonového stojatého s boční opěrou do lože z betonu prostého</t>
  </si>
  <si>
    <t>-235700247</t>
  </si>
  <si>
    <t>118</t>
  </si>
  <si>
    <t>592175120</t>
  </si>
  <si>
    <t>obrubník ABO 18-10 50x5x20 cm přírodní</t>
  </si>
  <si>
    <t>1759403831</t>
  </si>
  <si>
    <t>119</t>
  </si>
  <si>
    <t>592175090</t>
  </si>
  <si>
    <t>obrubník ABO 4-8 50x8x25 cm přírodní</t>
  </si>
  <si>
    <t>-1330020305</t>
  </si>
  <si>
    <t>120</t>
  </si>
  <si>
    <t>919735114</t>
  </si>
  <si>
    <t>Řezání stávajícího živičného krytu hl do 200 mm</t>
  </si>
  <si>
    <t>-231959123</t>
  </si>
  <si>
    <t>121</t>
  </si>
  <si>
    <t>966005111</t>
  </si>
  <si>
    <t>Rozebrání a odstranění silničního zábradlí se sloupky osazenými s betonovými patkami</t>
  </si>
  <si>
    <t>-694548912</t>
  </si>
  <si>
    <t>122</t>
  </si>
  <si>
    <t>966005311</t>
  </si>
  <si>
    <t>Rozebrání a odstranění silničního svodidla betonového typu cityblock</t>
  </si>
  <si>
    <t>-815682684</t>
  </si>
  <si>
    <t>123</t>
  </si>
  <si>
    <t>979024443</t>
  </si>
  <si>
    <t>Očištění vybouraných kamenných obrubníků</t>
  </si>
  <si>
    <t>1701655502</t>
  </si>
  <si>
    <t>124</t>
  </si>
  <si>
    <t>979071112</t>
  </si>
  <si>
    <t>Očištění dlažebních kostek velkých s původním spárováním živičnou směsí nebo MC</t>
  </si>
  <si>
    <t>1612824814</t>
  </si>
  <si>
    <t>125</t>
  </si>
  <si>
    <t>AVSP 010</t>
  </si>
  <si>
    <t>Odečet ceny odfrézovaného materiálu</t>
  </si>
  <si>
    <t>1497698243</t>
  </si>
  <si>
    <t>126</t>
  </si>
  <si>
    <t>R2</t>
  </si>
  <si>
    <t>Dodávka a osazení chrániček DVD 160+110mm</t>
  </si>
  <si>
    <t>1928651517</t>
  </si>
  <si>
    <t>127</t>
  </si>
  <si>
    <t>R3</t>
  </si>
  <si>
    <t>Demontáž stávajících laviček</t>
  </si>
  <si>
    <t>-1472715735</t>
  </si>
  <si>
    <t>128</t>
  </si>
  <si>
    <t>R4</t>
  </si>
  <si>
    <t>Dle požadavku investora e dodají a osadí nové lavičky</t>
  </si>
  <si>
    <t>476488106</t>
  </si>
  <si>
    <t>129</t>
  </si>
  <si>
    <t>R5</t>
  </si>
  <si>
    <t>Pro umožnění dláždění celé plochy chodníků je nutno počítat s dočasným posunem prodejních stánků</t>
  </si>
  <si>
    <t>-340638839</t>
  </si>
  <si>
    <t>130</t>
  </si>
  <si>
    <t>R6</t>
  </si>
  <si>
    <t>Vyznačení vodorovného značení A12 na vozovku v trvanlivé úpravě</t>
  </si>
  <si>
    <t>-1015048322</t>
  </si>
  <si>
    <t>142</t>
  </si>
  <si>
    <t>R7</t>
  </si>
  <si>
    <t xml:space="preserve">Přeložka vedení IS </t>
  </si>
  <si>
    <t>994025669</t>
  </si>
  <si>
    <t>VV</t>
  </si>
  <si>
    <t>2*140</t>
  </si>
  <si>
    <t>997</t>
  </si>
  <si>
    <t>Přesun sutě</t>
  </si>
  <si>
    <t>131</t>
  </si>
  <si>
    <t>997211511</t>
  </si>
  <si>
    <t>Vodorovná doprava suti nebo vybouraných hmot suti se složením a hrubým urovnáním, na vzdálenost do 1 km</t>
  </si>
  <si>
    <t>-759515264</t>
  </si>
  <si>
    <t>132</t>
  </si>
  <si>
    <t>997211519</t>
  </si>
  <si>
    <t>Vodorovná doprava suti nebo vybouraných hmot suti se složením a hrubým urovnáním, na vzdálenost Příplatek k ceně za každý další i započatý 1 km přes 1 km</t>
  </si>
  <si>
    <t>365902265</t>
  </si>
  <si>
    <t>24798*29 'Přepočtené koeficientem množství</t>
  </si>
  <si>
    <t>133</t>
  </si>
  <si>
    <t>997211611</t>
  </si>
  <si>
    <t>Nakládání suti nebo vybouraných hmot na dopravní prostředky pro vodorovnou dopravu suti</t>
  </si>
  <si>
    <t>1148111512</t>
  </si>
  <si>
    <t>134</t>
  </si>
  <si>
    <t>997221815</t>
  </si>
  <si>
    <t>Poplatek za uložení stavebního odpadu na skládce (skládkovné) betonového</t>
  </si>
  <si>
    <t>-741108603</t>
  </si>
  <si>
    <t>135</t>
  </si>
  <si>
    <t>R1</t>
  </si>
  <si>
    <t>Poplatek za uložení ostatní zeminy na skládce (skládkovné)</t>
  </si>
  <si>
    <t>170854547</t>
  </si>
  <si>
    <t>136</t>
  </si>
  <si>
    <t>997221855</t>
  </si>
  <si>
    <t>Poplatek za uložení stavebního odpadu na skládce (skládkovné) z kameniva</t>
  </si>
  <si>
    <t>923326526</t>
  </si>
  <si>
    <t>998</t>
  </si>
  <si>
    <t>Přesun hmot</t>
  </si>
  <si>
    <t>137</t>
  </si>
  <si>
    <t>998225111</t>
  </si>
  <si>
    <t>Přesun hmot pro pozemní komunikace a letiště s krytem živičným</t>
  </si>
  <si>
    <t>6504111</t>
  </si>
  <si>
    <t>138</t>
  </si>
  <si>
    <t>998225192</t>
  </si>
  <si>
    <t>Přesun hmot pro komunikace s krytem z kameniva, monolitickým betonovým nebo živičným Příplatek k ceně za zvětšený přesun přes vymezenou největší dopravní vzdálenost do 2000 m</t>
  </si>
  <si>
    <t>867282414</t>
  </si>
  <si>
    <t>02 - Ostatní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</si>
  <si>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</si>
  <si>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</si>
  <si>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</si>
  <si>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VRN9 - Ostatní náklady</t>
  </si>
  <si>
    <t>VRN</t>
  </si>
  <si>
    <t>Vedlejší rozpočtové náklady</t>
  </si>
  <si>
    <t>VRN3</t>
  </si>
  <si>
    <t>Zařízení staveniště</t>
  </si>
  <si>
    <t>030001000</t>
  </si>
  <si>
    <t>…</t>
  </si>
  <si>
    <t>1024</t>
  </si>
  <si>
    <t>-618655930</t>
  </si>
  <si>
    <t>VRN4</t>
  </si>
  <si>
    <t>Inženýrská činnost</t>
  </si>
  <si>
    <t>043002000</t>
  </si>
  <si>
    <t>Zkoušky a ostatní měření</t>
  </si>
  <si>
    <t>1546317879</t>
  </si>
  <si>
    <t>VRN9</t>
  </si>
  <si>
    <t>Ostatní náklady</t>
  </si>
  <si>
    <t>VR001</t>
  </si>
  <si>
    <t>Sondy</t>
  </si>
  <si>
    <t>994082263</t>
  </si>
  <si>
    <t>VR002</t>
  </si>
  <si>
    <t>Náklady na DIO</t>
  </si>
  <si>
    <t>883663836</t>
  </si>
  <si>
    <t>VR003</t>
  </si>
  <si>
    <t>Náklady na DIR</t>
  </si>
  <si>
    <t>1048678209</t>
  </si>
  <si>
    <t>VR004</t>
  </si>
  <si>
    <t>Náklady na DSPS</t>
  </si>
  <si>
    <t>-1876872552</t>
  </si>
  <si>
    <t>VR005</t>
  </si>
  <si>
    <t>Náklady na infotabule a další činnost</t>
  </si>
  <si>
    <t>-16394348</t>
  </si>
  <si>
    <t>VR006</t>
  </si>
  <si>
    <t>Zaměření skutečného provedení</t>
  </si>
  <si>
    <t>-1226523167</t>
  </si>
  <si>
    <t>VR007</t>
  </si>
  <si>
    <t>Vytyčení všech IS</t>
  </si>
  <si>
    <t>990543267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</si>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</sst>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name val="Trebuchet MS"/>
      <family val="0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sz val="7"/>
      <color rgb="FF969696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  <top style="hair">
        <color rgb="FF969696"/>
      </top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2" fillId="0" borderId="0" applyNumberFormat="0" applyFill="0" applyBorder="0" applyAlignment="0" applyProtection="0"/>
  </cellStyleXfs>
  <cellXfs count="316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13" fillId="2" borderId="0" xfId="1" applyFont="1" applyFill="1" applyAlignment="1" applyProtection="1">
      <alignment vertical="center"/>
    </xf>
    <xf numFmtId="0" fontId="42" fillId="2" borderId="0" xfId="1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4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5" fillId="0" borderId="0" xfId="0" applyFont="1" applyBorder="1" applyAlignment="1">
      <alignment horizontal="left" vertical="center"/>
    </xf>
    <xf numFmtId="0" fontId="0" fillId="0" borderId="6" xfId="0" applyBorder="1"/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0" fillId="0" borderId="7" xfId="0" applyBorder="1"/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4" fontId="19" fillId="0" borderId="8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center" vertical="center"/>
    </xf>
    <xf numFmtId="4" fontId="18" fillId="0" borderId="0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10" xfId="0" applyFont="1" applyFill="1" applyBorder="1" applyAlignment="1">
      <alignment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left" vertical="center"/>
    </xf>
    <xf numFmtId="4" fontId="3" fillId="5" borderId="10" xfId="0" applyNumberFormat="1" applyFont="1" applyFill="1" applyBorder="1" applyAlignment="1">
      <alignment vertical="center"/>
    </xf>
    <xf numFmtId="0" fontId="0" fillId="5" borderId="11" xfId="0" applyFont="1" applyFill="1" applyBorder="1" applyAlignment="1">
      <alignment vertical="center"/>
    </xf>
    <xf numFmtId="0" fontId="0" fillId="5" borderId="6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0" fontId="0" fillId="6" borderId="10" xfId="0" applyFont="1" applyFill="1" applyBorder="1" applyAlignment="1">
      <alignment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right" vertical="center"/>
    </xf>
    <xf numFmtId="0" fontId="2" fillId="6" borderId="11" xfId="0" applyFont="1" applyFill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1" fillId="0" borderId="18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9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27" fillId="0" borderId="0" xfId="0" applyFont="1" applyAlignment="1">
      <alignment horizontal="center" vertical="center"/>
    </xf>
    <xf numFmtId="4" fontId="28" fillId="0" borderId="18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8" fillId="0" borderId="23" xfId="0" applyNumberFormat="1" applyFont="1" applyBorder="1" applyAlignment="1">
      <alignment vertical="center"/>
    </xf>
    <xf numFmtId="4" fontId="28" fillId="0" borderId="24" xfId="0" applyNumberFormat="1" applyFont="1" applyBorder="1" applyAlignment="1">
      <alignment vertical="center"/>
    </xf>
    <xf numFmtId="166" fontId="28" fillId="0" borderId="24" xfId="0" applyNumberFormat="1" applyFont="1" applyBorder="1" applyAlignment="1">
      <alignment vertical="center"/>
    </xf>
    <xf numFmtId="4" fontId="28" fillId="0" borderId="25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9" fillId="2" borderId="0" xfId="1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17" fillId="0" borderId="0" xfId="0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left" vertical="center" wrapText="1"/>
    </xf>
    <xf numFmtId="0" fontId="17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4" fontId="22" fillId="0" borderId="0" xfId="0" applyNumberFormat="1" applyFont="1" applyBorder="1" applyAlignment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>
      <alignment vertical="center"/>
    </xf>
    <xf numFmtId="0" fontId="3" fillId="6" borderId="9" xfId="0" applyFont="1" applyFill="1" applyBorder="1" applyAlignment="1">
      <alignment horizontal="left" vertical="center"/>
    </xf>
    <xf numFmtId="0" fontId="3" fillId="6" borderId="10" xfId="0" applyFont="1" applyFill="1" applyBorder="1" applyAlignment="1">
      <alignment horizontal="right" vertical="center"/>
    </xf>
    <xf numFmtId="0" fontId="3" fillId="6" borderId="10" xfId="0" applyFont="1" applyFill="1" applyBorder="1" applyAlignment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>
      <alignment vertical="center"/>
    </xf>
    <xf numFmtId="0" fontId="0" fillId="6" borderId="27" xfId="0" applyFont="1" applyFill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>
      <alignment horizontal="right" vertical="center"/>
    </xf>
    <xf numFmtId="0" fontId="0" fillId="6" borderId="6" xfId="0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1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>
      <alignment horizontal="center" vertical="center" wrapText="1"/>
    </xf>
    <xf numFmtId="4" fontId="22" fillId="0" borderId="0" xfId="0" applyNumberFormat="1" applyFont="1" applyAlignment="1"/>
    <xf numFmtId="166" fontId="31" fillId="0" borderId="16" xfId="0" applyNumberFormat="1" applyFont="1" applyBorder="1" applyAlignment="1"/>
    <xf numFmtId="166" fontId="31" fillId="0" borderId="17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7" fillId="0" borderId="5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/>
    <xf numFmtId="0" fontId="7" fillId="0" borderId="18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9" xfId="0" applyNumberFormat="1" applyFont="1" applyBorder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49" fontId="0" fillId="0" borderId="28" xfId="0" applyNumberFormat="1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167" fontId="0" fillId="0" borderId="28" xfId="0" applyNumberFormat="1" applyFont="1" applyBorder="1" applyAlignment="1" applyProtection="1">
      <alignment vertical="center"/>
      <protection locked="0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  <protection locked="0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9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3" fillId="0" borderId="28" xfId="0" applyFont="1" applyBorder="1" applyAlignment="1" applyProtection="1">
      <alignment horizontal="center" vertical="center"/>
      <protection locked="0"/>
    </xf>
    <xf numFmtId="49" fontId="33" fillId="0" borderId="28" xfId="0" applyNumberFormat="1" applyFont="1" applyBorder="1" applyAlignment="1" applyProtection="1">
      <alignment horizontal="left" vertical="center" wrapText="1"/>
      <protection locked="0"/>
    </xf>
    <xf numFmtId="0" fontId="33" fillId="0" borderId="28" xfId="0" applyFont="1" applyBorder="1" applyAlignment="1" applyProtection="1">
      <alignment horizontal="left" vertical="center" wrapText="1"/>
      <protection locked="0"/>
    </xf>
    <xf numFmtId="0" fontId="33" fillId="0" borderId="28" xfId="0" applyFont="1" applyBorder="1" applyAlignment="1" applyProtection="1">
      <alignment horizontal="center" vertical="center" wrapText="1"/>
      <protection locked="0"/>
    </xf>
    <xf numFmtId="167" fontId="33" fillId="0" borderId="28" xfId="0" applyNumberFormat="1" applyFont="1" applyBorder="1" applyAlignment="1" applyProtection="1">
      <alignment vertical="center"/>
      <protection locked="0"/>
    </xf>
    <xf numFmtId="4" fontId="33" fillId="4" borderId="28" xfId="0" applyNumberFormat="1" applyFont="1" applyFill="1" applyBorder="1" applyAlignment="1" applyProtection="1">
      <alignment vertical="center"/>
      <protection locked="0"/>
    </xf>
    <xf numFmtId="4" fontId="33" fillId="0" borderId="28" xfId="0" applyNumberFormat="1" applyFont="1" applyBorder="1" applyAlignment="1" applyProtection="1">
      <alignment vertical="center"/>
      <protection locked="0"/>
    </xf>
    <xf numFmtId="0" fontId="33" fillId="0" borderId="5" xfId="0" applyFont="1" applyBorder="1" applyAlignment="1">
      <alignment vertical="center"/>
    </xf>
    <xf numFmtId="0" fontId="33" fillId="4" borderId="28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7" fontId="8" fillId="0" borderId="0" xfId="0" applyNumberFormat="1" applyFont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1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166" fontId="1" fillId="0" borderId="24" xfId="0" applyNumberFormat="1" applyFont="1" applyBorder="1" applyAlignment="1">
      <alignment vertical="center"/>
    </xf>
    <xf numFmtId="166" fontId="1" fillId="0" borderId="25" xfId="0" applyNumberFormat="1" applyFont="1" applyBorder="1" applyAlignment="1">
      <alignment vertical="center"/>
    </xf>
    <xf numFmtId="0" fontId="0" fillId="0" borderId="0" xfId="0" applyAlignment="1">
      <alignment vertical="top"/>
      <protection locked="0"/>
    </xf>
    <xf numFmtId="0" fontId="35" fillId="0" borderId="29" xfId="0" applyFont="1" applyBorder="1" applyAlignment="1">
      <alignment vertical="center" wrapText="1"/>
      <protection locked="0"/>
    </xf>
    <xf numFmtId="0" fontId="35" fillId="0" borderId="30" xfId="0" applyFont="1" applyBorder="1" applyAlignment="1">
      <alignment vertical="center" wrapText="1"/>
      <protection locked="0"/>
    </xf>
    <xf numFmtId="0" fontId="35" fillId="0" borderId="31" xfId="0" applyFont="1" applyBorder="1" applyAlignment="1">
      <alignment vertical="center" wrapText="1"/>
      <protection locked="0"/>
    </xf>
    <xf numFmtId="0" fontId="35" fillId="0" borderId="32" xfId="0" applyFont="1" applyBorder="1" applyAlignment="1">
      <alignment horizontal="center" vertical="center" wrapText="1"/>
      <protection locked="0"/>
    </xf>
    <xf numFmtId="0" fontId="36" fillId="0" borderId="1" xfId="0" applyFont="1" applyBorder="1" applyAlignment="1">
      <alignment horizontal="center" vertical="center" wrapText="1"/>
      <protection locked="0"/>
    </xf>
    <xf numFmtId="0" fontId="35" fillId="0" borderId="33" xfId="0" applyFont="1" applyBorder="1" applyAlignment="1">
      <alignment horizontal="center" vertical="center" wrapText="1"/>
      <protection locked="0"/>
    </xf>
    <xf numFmtId="0" fontId="35" fillId="0" borderId="32" xfId="0" applyFont="1" applyBorder="1" applyAlignment="1">
      <alignment vertical="center" wrapText="1"/>
      <protection locked="0"/>
    </xf>
    <xf numFmtId="0" fontId="37" fillId="0" borderId="34" xfId="0" applyFont="1" applyBorder="1" applyAlignment="1">
      <alignment horizontal="left" wrapText="1"/>
      <protection locked="0"/>
    </xf>
    <xf numFmtId="0" fontId="35" fillId="0" borderId="33" xfId="0" applyFont="1" applyBorder="1" applyAlignment="1">
      <alignment vertical="center" wrapText="1"/>
      <protection locked="0"/>
    </xf>
    <xf numFmtId="0" fontId="37" fillId="0" borderId="1" xfId="0" applyFont="1" applyBorder="1" applyAlignment="1">
      <alignment horizontal="left" vertical="center" wrapText="1"/>
      <protection locked="0"/>
    </xf>
    <xf numFmtId="0" fontId="38" fillId="0" borderId="1" xfId="0" applyFont="1" applyBorder="1" applyAlignment="1">
      <alignment horizontal="left" vertical="center" wrapText="1"/>
      <protection locked="0"/>
    </xf>
    <xf numFmtId="0" fontId="38" fillId="0" borderId="32" xfId="0" applyFont="1" applyBorder="1" applyAlignment="1">
      <alignment vertical="center" wrapText="1"/>
      <protection locked="0"/>
    </xf>
    <xf numFmtId="0" fontId="38" fillId="0" borderId="1" xfId="0" applyFont="1" applyBorder="1" applyAlignment="1">
      <alignment vertical="center" wrapText="1"/>
      <protection locked="0"/>
    </xf>
    <xf numFmtId="0" fontId="38" fillId="0" borderId="1" xfId="0" applyFont="1" applyBorder="1" applyAlignment="1">
      <alignment vertical="center"/>
      <protection locked="0"/>
    </xf>
    <xf numFmtId="0" fontId="38" fillId="0" borderId="1" xfId="0" applyFont="1" applyBorder="1" applyAlignment="1">
      <alignment horizontal="left" vertical="center"/>
      <protection locked="0"/>
    </xf>
    <xf numFmtId="49" fontId="38" fillId="0" borderId="1" xfId="0" applyNumberFormat="1" applyFont="1" applyBorder="1" applyAlignment="1">
      <alignment horizontal="left" vertical="center" wrapText="1"/>
      <protection locked="0"/>
    </xf>
    <xf numFmtId="49" fontId="38" fillId="0" borderId="1" xfId="0" applyNumberFormat="1" applyFont="1" applyBorder="1" applyAlignment="1">
      <alignment vertical="center" wrapText="1"/>
      <protection locked="0"/>
    </xf>
    <xf numFmtId="0" fontId="35" fillId="0" borderId="35" xfId="0" applyFont="1" applyBorder="1" applyAlignment="1">
      <alignment vertical="center" wrapText="1"/>
      <protection locked="0"/>
    </xf>
    <xf numFmtId="0" fontId="39" fillId="0" borderId="34" xfId="0" applyFont="1" applyBorder="1" applyAlignment="1">
      <alignment vertical="center" wrapText="1"/>
      <protection locked="0"/>
    </xf>
    <xf numFmtId="0" fontId="35" fillId="0" borderId="36" xfId="0" applyFont="1" applyBorder="1" applyAlignment="1">
      <alignment vertical="center" wrapText="1"/>
      <protection locked="0"/>
    </xf>
    <xf numFmtId="0" fontId="35" fillId="0" borderId="1" xfId="0" applyFont="1" applyBorder="1" applyAlignment="1">
      <alignment vertical="top"/>
      <protection locked="0"/>
    </xf>
    <xf numFmtId="0" fontId="35" fillId="0" borderId="0" xfId="0" applyFont="1" applyAlignment="1">
      <alignment vertical="top"/>
      <protection locked="0"/>
    </xf>
    <xf numFmtId="0" fontId="35" fillId="0" borderId="29" xfId="0" applyFont="1" applyBorder="1" applyAlignment="1">
      <alignment horizontal="left" vertical="center"/>
      <protection locked="0"/>
    </xf>
    <xf numFmtId="0" fontId="35" fillId="0" borderId="30" xfId="0" applyFont="1" applyBorder="1" applyAlignment="1">
      <alignment horizontal="left" vertical="center"/>
      <protection locked="0"/>
    </xf>
    <xf numFmtId="0" fontId="35" fillId="0" borderId="31" xfId="0" applyFont="1" applyBorder="1" applyAlignment="1">
      <alignment horizontal="left" vertical="center"/>
      <protection locked="0"/>
    </xf>
    <xf numFmtId="0" fontId="35" fillId="0" borderId="32" xfId="0" applyFont="1" applyBorder="1" applyAlignment="1">
      <alignment horizontal="left" vertical="center"/>
      <protection locked="0"/>
    </xf>
    <xf numFmtId="0" fontId="36" fillId="0" borderId="1" xfId="0" applyFont="1" applyBorder="1" applyAlignment="1">
      <alignment horizontal="center" vertical="center"/>
      <protection locked="0"/>
    </xf>
    <xf numFmtId="0" fontId="35" fillId="0" borderId="33" xfId="0" applyFont="1" applyBorder="1" applyAlignment="1">
      <alignment horizontal="left" vertical="center"/>
      <protection locked="0"/>
    </xf>
    <xf numFmtId="0" fontId="37" fillId="0" borderId="1" xfId="0" applyFont="1" applyBorder="1" applyAlignment="1">
      <alignment horizontal="left" vertical="center"/>
      <protection locked="0"/>
    </xf>
    <xf numFmtId="0" fontId="40" fillId="0" borderId="0" xfId="0" applyFont="1" applyAlignment="1">
      <alignment horizontal="left" vertical="center"/>
      <protection locked="0"/>
    </xf>
    <xf numFmtId="0" fontId="37" fillId="0" borderId="34" xfId="0" applyFont="1" applyBorder="1" applyAlignment="1">
      <alignment horizontal="left" vertical="center"/>
      <protection locked="0"/>
    </xf>
    <xf numFmtId="0" fontId="37" fillId="0" borderId="34" xfId="0" applyFont="1" applyBorder="1" applyAlignment="1">
      <alignment horizontal="center" vertical="center"/>
      <protection locked="0"/>
    </xf>
    <xf numFmtId="0" fontId="40" fillId="0" borderId="34" xfId="0" applyFont="1" applyBorder="1" applyAlignment="1">
      <alignment horizontal="left" vertical="center"/>
      <protection locked="0"/>
    </xf>
    <xf numFmtId="0" fontId="41" fillId="0" borderId="1" xfId="0" applyFont="1" applyBorder="1" applyAlignment="1">
      <alignment horizontal="left" vertical="center"/>
      <protection locked="0"/>
    </xf>
    <xf numFmtId="0" fontId="38" fillId="0" borderId="0" xfId="0" applyFont="1" applyAlignment="1">
      <alignment horizontal="left" vertical="center"/>
      <protection locked="0"/>
    </xf>
    <xf numFmtId="0" fontId="38" fillId="0" borderId="1" xfId="0" applyFont="1" applyBorder="1" applyAlignment="1">
      <alignment horizontal="center" vertical="center"/>
      <protection locked="0"/>
    </xf>
    <xf numFmtId="0" fontId="38" fillId="0" borderId="32" xfId="0" applyFont="1" applyBorder="1" applyAlignment="1">
      <alignment horizontal="left" vertical="center"/>
      <protection locked="0"/>
    </xf>
    <xf numFmtId="0" fontId="38" fillId="0" borderId="1" xfId="0" applyFont="1" applyFill="1" applyBorder="1" applyAlignment="1">
      <alignment horizontal="left" vertical="center"/>
      <protection locked="0"/>
    </xf>
    <xf numFmtId="0" fontId="38" fillId="0" borderId="1" xfId="0" applyFont="1" applyFill="1" applyBorder="1" applyAlignment="1">
      <alignment horizontal="center" vertical="center"/>
      <protection locked="0"/>
    </xf>
    <xf numFmtId="0" fontId="35" fillId="0" borderId="35" xfId="0" applyFont="1" applyBorder="1" applyAlignment="1">
      <alignment horizontal="left" vertical="center"/>
      <protection locked="0"/>
    </xf>
    <xf numFmtId="0" fontId="39" fillId="0" borderId="34" xfId="0" applyFont="1" applyBorder="1" applyAlignment="1">
      <alignment horizontal="left" vertical="center"/>
      <protection locked="0"/>
    </xf>
    <xf numFmtId="0" fontId="35" fillId="0" borderId="36" xfId="0" applyFont="1" applyBorder="1" applyAlignment="1">
      <alignment horizontal="left" vertical="center"/>
      <protection locked="0"/>
    </xf>
    <xf numFmtId="0" fontId="35" fillId="0" borderId="1" xfId="0" applyFont="1" applyBorder="1" applyAlignment="1">
      <alignment horizontal="left" vertical="center"/>
      <protection locked="0"/>
    </xf>
    <xf numFmtId="0" fontId="39" fillId="0" borderId="1" xfId="0" applyFont="1" applyBorder="1" applyAlignment="1">
      <alignment horizontal="left" vertical="center"/>
      <protection locked="0"/>
    </xf>
    <xf numFmtId="0" fontId="40" fillId="0" borderId="1" xfId="0" applyFont="1" applyBorder="1" applyAlignment="1">
      <alignment horizontal="left" vertical="center"/>
      <protection locked="0"/>
    </xf>
    <xf numFmtId="0" fontId="38" fillId="0" borderId="34" xfId="0" applyFont="1" applyBorder="1" applyAlignment="1">
      <alignment horizontal="left" vertical="center"/>
      <protection locked="0"/>
    </xf>
    <xf numFmtId="0" fontId="35" fillId="0" borderId="1" xfId="0" applyFont="1" applyBorder="1" applyAlignment="1">
      <alignment horizontal="left" vertical="center" wrapText="1"/>
      <protection locked="0"/>
    </xf>
    <xf numFmtId="0" fontId="38" fillId="0" borderId="1" xfId="0" applyFont="1" applyBorder="1" applyAlignment="1">
      <alignment horizontal="center" vertical="center" wrapText="1"/>
      <protection locked="0"/>
    </xf>
    <xf numFmtId="0" fontId="35" fillId="0" borderId="29" xfId="0" applyFont="1" applyBorder="1" applyAlignment="1">
      <alignment horizontal="left" vertical="center" wrapText="1"/>
      <protection locked="0"/>
    </xf>
    <xf numFmtId="0" fontId="35" fillId="0" borderId="30" xfId="0" applyFont="1" applyBorder="1" applyAlignment="1">
      <alignment horizontal="left" vertical="center" wrapText="1"/>
      <protection locked="0"/>
    </xf>
    <xf numFmtId="0" fontId="35" fillId="0" borderId="31" xfId="0" applyFont="1" applyBorder="1" applyAlignment="1">
      <alignment horizontal="left" vertical="center" wrapText="1"/>
      <protection locked="0"/>
    </xf>
    <xf numFmtId="0" fontId="35" fillId="0" borderId="32" xfId="0" applyFont="1" applyBorder="1" applyAlignment="1">
      <alignment horizontal="left" vertical="center" wrapText="1"/>
      <protection locked="0"/>
    </xf>
    <xf numFmtId="0" fontId="35" fillId="0" borderId="33" xfId="0" applyFont="1" applyBorder="1" applyAlignment="1">
      <alignment horizontal="left" vertical="center" wrapText="1"/>
      <protection locked="0"/>
    </xf>
    <xf numFmtId="0" fontId="40" fillId="0" borderId="32" xfId="0" applyFont="1" applyBorder="1" applyAlignment="1">
      <alignment horizontal="left" vertical="center" wrapText="1"/>
      <protection locked="0"/>
    </xf>
    <xf numFmtId="0" fontId="40" fillId="0" borderId="33" xfId="0" applyFont="1" applyBorder="1" applyAlignment="1">
      <alignment horizontal="left" vertical="center" wrapText="1"/>
      <protection locked="0"/>
    </xf>
    <xf numFmtId="0" fontId="38" fillId="0" borderId="32" xfId="0" applyFont="1" applyBorder="1" applyAlignment="1">
      <alignment horizontal="left" vertical="center" wrapText="1"/>
      <protection locked="0"/>
    </xf>
    <xf numFmtId="0" fontId="38" fillId="0" borderId="33" xfId="0" applyFont="1" applyBorder="1" applyAlignment="1">
      <alignment horizontal="left" vertical="center" wrapText="1"/>
      <protection locked="0"/>
    </xf>
    <xf numFmtId="0" fontId="38" fillId="0" borderId="33" xfId="0" applyFont="1" applyBorder="1" applyAlignment="1">
      <alignment horizontal="left" vertical="center"/>
      <protection locked="0"/>
    </xf>
    <xf numFmtId="0" fontId="38" fillId="0" borderId="35" xfId="0" applyFont="1" applyBorder="1" applyAlignment="1">
      <alignment horizontal="left" vertical="center" wrapText="1"/>
      <protection locked="0"/>
    </xf>
    <xf numFmtId="0" fontId="38" fillId="0" borderId="34" xfId="0" applyFont="1" applyBorder="1" applyAlignment="1">
      <alignment horizontal="left" vertical="center" wrapText="1"/>
      <protection locked="0"/>
    </xf>
    <xf numFmtId="0" fontId="38" fillId="0" borderId="36" xfId="0" applyFont="1" applyBorder="1" applyAlignment="1">
      <alignment horizontal="left" vertical="center" wrapText="1"/>
      <protection locked="0"/>
    </xf>
    <xf numFmtId="0" fontId="38" fillId="0" borderId="1" xfId="0" applyFont="1" applyBorder="1" applyAlignment="1">
      <alignment horizontal="left" vertical="top"/>
      <protection locked="0"/>
    </xf>
    <xf numFmtId="0" fontId="38" fillId="0" borderId="1" xfId="0" applyFont="1" applyBorder="1" applyAlignment="1">
      <alignment horizontal="center" vertical="top"/>
      <protection locked="0"/>
    </xf>
    <xf numFmtId="0" fontId="38" fillId="0" borderId="35" xfId="0" applyFont="1" applyBorder="1" applyAlignment="1">
      <alignment horizontal="left" vertical="center"/>
      <protection locked="0"/>
    </xf>
    <xf numFmtId="0" fontId="38" fillId="0" borderId="36" xfId="0" applyFont="1" applyBorder="1" applyAlignment="1">
      <alignment horizontal="left" vertical="center"/>
      <protection locked="0"/>
    </xf>
    <xf numFmtId="0" fontId="40" fillId="0" borderId="0" xfId="0" applyFont="1" applyAlignment="1">
      <alignment vertical="center"/>
      <protection locked="0"/>
    </xf>
    <xf numFmtId="0" fontId="37" fillId="0" borderId="1" xfId="0" applyFont="1" applyBorder="1" applyAlignment="1">
      <alignment vertical="center"/>
      <protection locked="0"/>
    </xf>
    <xf numFmtId="0" fontId="40" fillId="0" borderId="34" xfId="0" applyFont="1" applyBorder="1" applyAlignment="1">
      <alignment vertical="center"/>
      <protection locked="0"/>
    </xf>
    <xf numFmtId="0" fontId="37" fillId="0" borderId="34" xfId="0" applyFont="1" applyBorder="1" applyAlignment="1">
      <alignment vertical="center"/>
      <protection locked="0"/>
    </xf>
    <xf numFmtId="0" fontId="0" fillId="0" borderId="1" xfId="0" applyBorder="1" applyAlignment="1">
      <alignment vertical="top"/>
      <protection locked="0"/>
    </xf>
    <xf numFmtId="49" fontId="38" fillId="0" borderId="1" xfId="0" applyNumberFormat="1" applyFont="1" applyBorder="1" applyAlignment="1">
      <alignment horizontal="left" vertical="center"/>
      <protection locked="0"/>
    </xf>
    <xf numFmtId="0" fontId="0" fillId="0" borderId="34" xfId="0" applyBorder="1" applyAlignment="1">
      <alignment vertical="top"/>
      <protection locked="0"/>
    </xf>
    <xf numFmtId="0" fontId="37" fillId="0" borderId="34" xfId="0" applyFont="1" applyBorder="1" applyAlignment="1">
      <alignment horizontal="left"/>
      <protection locked="0"/>
    </xf>
    <xf numFmtId="0" fontId="40" fillId="0" borderId="34" xfId="0" applyFont="1" applyBorder="1" applyAlignment="1">
      <protection locked="0"/>
    </xf>
    <xf numFmtId="0" fontId="35" fillId="0" borderId="32" xfId="0" applyFont="1" applyBorder="1" applyAlignment="1">
      <alignment vertical="top"/>
      <protection locked="0"/>
    </xf>
    <xf numFmtId="0" fontId="35" fillId="0" borderId="33" xfId="0" applyFont="1" applyBorder="1" applyAlignment="1">
      <alignment vertical="top"/>
      <protection locked="0"/>
    </xf>
    <xf numFmtId="0" fontId="35" fillId="0" borderId="1" xfId="0" applyFont="1" applyBorder="1" applyAlignment="1">
      <alignment horizontal="center" vertical="center"/>
      <protection locked="0"/>
    </xf>
    <xf numFmtId="0" fontId="35" fillId="0" borderId="1" xfId="0" applyFont="1" applyBorder="1" applyAlignment="1">
      <alignment horizontal="left" vertical="top"/>
      <protection locked="0"/>
    </xf>
    <xf numFmtId="0" fontId="35" fillId="0" borderId="35" xfId="0" applyFont="1" applyBorder="1" applyAlignment="1">
      <alignment vertical="top"/>
      <protection locked="0"/>
    </xf>
    <xf numFmtId="0" fontId="35" fillId="0" borderId="34" xfId="0" applyFont="1" applyBorder="1" applyAlignment="1">
      <alignment vertical="top"/>
      <protection locked="0"/>
    </xf>
    <xf numFmtId="0" fontId="35" fillId="0" borderId="36" xfId="0" applyFont="1" applyBorder="1" applyAlignment="1">
      <alignment vertical="top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 ht="21.36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ht="36.96" customHeight="1">
      <c r="AR2" s="21" t="s">
        <v>8</v>
      </c>
      <c r="BS2" s="22" t="s">
        <v>9</v>
      </c>
      <c r="BT2" s="22" t="s">
        <v>10</v>
      </c>
    </row>
    <row r="3" ht="6.96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9</v>
      </c>
      <c r="BT3" s="22" t="s">
        <v>11</v>
      </c>
    </row>
    <row r="4" ht="36.96" customHeight="1">
      <c r="B4" s="26"/>
      <c r="C4" s="27"/>
      <c r="D4" s="28" t="s">
        <v>12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13</v>
      </c>
      <c r="BE4" s="31" t="s">
        <v>14</v>
      </c>
      <c r="BS4" s="22" t="s">
        <v>15</v>
      </c>
    </row>
    <row r="5" ht="14.4" customHeight="1">
      <c r="B5" s="26"/>
      <c r="C5" s="27"/>
      <c r="D5" s="32" t="s">
        <v>16</v>
      </c>
      <c r="E5" s="27"/>
      <c r="F5" s="27"/>
      <c r="G5" s="27"/>
      <c r="H5" s="27"/>
      <c r="I5" s="27"/>
      <c r="J5" s="27"/>
      <c r="K5" s="33" t="s">
        <v>17</v>
      </c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9"/>
      <c r="BE5" s="34" t="s">
        <v>18</v>
      </c>
      <c r="BS5" s="22" t="s">
        <v>9</v>
      </c>
    </row>
    <row r="6" ht="36.96" customHeight="1">
      <c r="B6" s="26"/>
      <c r="C6" s="27"/>
      <c r="D6" s="35" t="s">
        <v>19</v>
      </c>
      <c r="E6" s="27"/>
      <c r="F6" s="27"/>
      <c r="G6" s="27"/>
      <c r="H6" s="27"/>
      <c r="I6" s="27"/>
      <c r="J6" s="27"/>
      <c r="K6" s="36" t="s">
        <v>20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9"/>
      <c r="BE6" s="37"/>
      <c r="BS6" s="22" t="s">
        <v>9</v>
      </c>
    </row>
    <row r="7" ht="14.4" customHeight="1">
      <c r="B7" s="26"/>
      <c r="C7" s="27"/>
      <c r="D7" s="38" t="s">
        <v>21</v>
      </c>
      <c r="E7" s="27"/>
      <c r="F7" s="27"/>
      <c r="G7" s="27"/>
      <c r="H7" s="27"/>
      <c r="I7" s="27"/>
      <c r="J7" s="27"/>
      <c r="K7" s="33" t="s">
        <v>5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8" t="s">
        <v>22</v>
      </c>
      <c r="AL7" s="27"/>
      <c r="AM7" s="27"/>
      <c r="AN7" s="33" t="s">
        <v>5</v>
      </c>
      <c r="AO7" s="27"/>
      <c r="AP7" s="27"/>
      <c r="AQ7" s="29"/>
      <c r="BE7" s="37"/>
      <c r="BS7" s="22" t="s">
        <v>9</v>
      </c>
    </row>
    <row r="8" ht="14.4" customHeight="1">
      <c r="B8" s="26"/>
      <c r="C8" s="27"/>
      <c r="D8" s="38" t="s">
        <v>23</v>
      </c>
      <c r="E8" s="27"/>
      <c r="F8" s="27"/>
      <c r="G8" s="27"/>
      <c r="H8" s="27"/>
      <c r="I8" s="27"/>
      <c r="J8" s="27"/>
      <c r="K8" s="33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8" t="s">
        <v>25</v>
      </c>
      <c r="AL8" s="27"/>
      <c r="AM8" s="27"/>
      <c r="AN8" s="39" t="s">
        <v>26</v>
      </c>
      <c r="AO8" s="27"/>
      <c r="AP8" s="27"/>
      <c r="AQ8" s="29"/>
      <c r="BE8" s="37"/>
      <c r="BS8" s="22" t="s">
        <v>9</v>
      </c>
    </row>
    <row r="9" ht="14.4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7"/>
      <c r="BS9" s="22" t="s">
        <v>9</v>
      </c>
    </row>
    <row r="10" ht="14.4" customHeight="1">
      <c r="B10" s="26"/>
      <c r="C10" s="27"/>
      <c r="D10" s="38" t="s">
        <v>27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8" t="s">
        <v>28</v>
      </c>
      <c r="AL10" s="27"/>
      <c r="AM10" s="27"/>
      <c r="AN10" s="33" t="s">
        <v>5</v>
      </c>
      <c r="AO10" s="27"/>
      <c r="AP10" s="27"/>
      <c r="AQ10" s="29"/>
      <c r="BE10" s="37"/>
      <c r="BS10" s="22" t="s">
        <v>9</v>
      </c>
    </row>
    <row r="11" ht="18.48" customHeight="1">
      <c r="B11" s="26"/>
      <c r="C11" s="27"/>
      <c r="D11" s="27"/>
      <c r="E11" s="33" t="s">
        <v>29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8" t="s">
        <v>30</v>
      </c>
      <c r="AL11" s="27"/>
      <c r="AM11" s="27"/>
      <c r="AN11" s="33" t="s">
        <v>5</v>
      </c>
      <c r="AO11" s="27"/>
      <c r="AP11" s="27"/>
      <c r="AQ11" s="29"/>
      <c r="BE11" s="37"/>
      <c r="BS11" s="22" t="s">
        <v>9</v>
      </c>
    </row>
    <row r="12" ht="6.96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7"/>
      <c r="BS12" s="22" t="s">
        <v>9</v>
      </c>
    </row>
    <row r="13" ht="14.4" customHeight="1">
      <c r="B13" s="26"/>
      <c r="C13" s="27"/>
      <c r="D13" s="38" t="s">
        <v>31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8" t="s">
        <v>28</v>
      </c>
      <c r="AL13" s="27"/>
      <c r="AM13" s="27"/>
      <c r="AN13" s="40" t="s">
        <v>32</v>
      </c>
      <c r="AO13" s="27"/>
      <c r="AP13" s="27"/>
      <c r="AQ13" s="29"/>
      <c r="BE13" s="37"/>
      <c r="BS13" s="22" t="s">
        <v>9</v>
      </c>
    </row>
    <row r="14">
      <c r="B14" s="26"/>
      <c r="C14" s="27"/>
      <c r="D14" s="27"/>
      <c r="E14" s="40" t="s">
        <v>32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38" t="s">
        <v>30</v>
      </c>
      <c r="AL14" s="27"/>
      <c r="AM14" s="27"/>
      <c r="AN14" s="40" t="s">
        <v>32</v>
      </c>
      <c r="AO14" s="27"/>
      <c r="AP14" s="27"/>
      <c r="AQ14" s="29"/>
      <c r="BE14" s="37"/>
      <c r="BS14" s="22" t="s">
        <v>9</v>
      </c>
    </row>
    <row r="15" ht="6.96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7"/>
      <c r="BS15" s="22" t="s">
        <v>6</v>
      </c>
    </row>
    <row r="16" ht="14.4" customHeight="1">
      <c r="B16" s="26"/>
      <c r="C16" s="27"/>
      <c r="D16" s="38" t="s">
        <v>33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8" t="s">
        <v>28</v>
      </c>
      <c r="AL16" s="27"/>
      <c r="AM16" s="27"/>
      <c r="AN16" s="33" t="s">
        <v>5</v>
      </c>
      <c r="AO16" s="27"/>
      <c r="AP16" s="27"/>
      <c r="AQ16" s="29"/>
      <c r="BE16" s="37"/>
      <c r="BS16" s="22" t="s">
        <v>6</v>
      </c>
    </row>
    <row r="17" ht="18.48" customHeight="1">
      <c r="B17" s="26"/>
      <c r="C17" s="27"/>
      <c r="D17" s="27"/>
      <c r="E17" s="33" t="s">
        <v>34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8" t="s">
        <v>30</v>
      </c>
      <c r="AL17" s="27"/>
      <c r="AM17" s="27"/>
      <c r="AN17" s="33" t="s">
        <v>5</v>
      </c>
      <c r="AO17" s="27"/>
      <c r="AP17" s="27"/>
      <c r="AQ17" s="29"/>
      <c r="BE17" s="37"/>
      <c r="BS17" s="22" t="s">
        <v>35</v>
      </c>
    </row>
    <row r="18" ht="6.96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7"/>
      <c r="BS18" s="22" t="s">
        <v>9</v>
      </c>
    </row>
    <row r="19" ht="14.4" customHeight="1">
      <c r="B19" s="26"/>
      <c r="C19" s="27"/>
      <c r="D19" s="38" t="s">
        <v>36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7"/>
      <c r="BS19" s="22" t="s">
        <v>9</v>
      </c>
    </row>
    <row r="20" ht="16.5" customHeight="1">
      <c r="B20" s="26"/>
      <c r="C20" s="27"/>
      <c r="D20" s="27"/>
      <c r="E20" s="42" t="s">
        <v>5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27"/>
      <c r="AP20" s="27"/>
      <c r="AQ20" s="29"/>
      <c r="BE20" s="37"/>
      <c r="BS20" s="22" t="s">
        <v>6</v>
      </c>
    </row>
    <row r="21" ht="6.96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7"/>
    </row>
    <row r="22" ht="6.96" customHeight="1">
      <c r="B22" s="26"/>
      <c r="C22" s="27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27"/>
      <c r="AQ22" s="29"/>
      <c r="BE22" s="37"/>
    </row>
    <row r="23" s="1" customFormat="1" ht="25.92" customHeight="1">
      <c r="B23" s="44"/>
      <c r="C23" s="45"/>
      <c r="D23" s="46" t="s">
        <v>37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8">
        <f>ROUND(AG51,2)</f>
        <v>0</v>
      </c>
      <c r="AL23" s="47"/>
      <c r="AM23" s="47"/>
      <c r="AN23" s="47"/>
      <c r="AO23" s="47"/>
      <c r="AP23" s="45"/>
      <c r="AQ23" s="49"/>
      <c r="BE23" s="37"/>
    </row>
    <row r="24" s="1" customFormat="1" ht="6.96" customHeight="1"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9"/>
      <c r="BE24" s="37"/>
    </row>
    <row r="25" s="1" customFormat="1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50" t="s">
        <v>38</v>
      </c>
      <c r="M25" s="50"/>
      <c r="N25" s="50"/>
      <c r="O25" s="50"/>
      <c r="P25" s="45"/>
      <c r="Q25" s="45"/>
      <c r="R25" s="45"/>
      <c r="S25" s="45"/>
      <c r="T25" s="45"/>
      <c r="U25" s="45"/>
      <c r="V25" s="45"/>
      <c r="W25" s="50" t="s">
        <v>39</v>
      </c>
      <c r="X25" s="50"/>
      <c r="Y25" s="50"/>
      <c r="Z25" s="50"/>
      <c r="AA25" s="50"/>
      <c r="AB25" s="50"/>
      <c r="AC25" s="50"/>
      <c r="AD25" s="50"/>
      <c r="AE25" s="50"/>
      <c r="AF25" s="45"/>
      <c r="AG25" s="45"/>
      <c r="AH25" s="45"/>
      <c r="AI25" s="45"/>
      <c r="AJ25" s="45"/>
      <c r="AK25" s="50" t="s">
        <v>40</v>
      </c>
      <c r="AL25" s="50"/>
      <c r="AM25" s="50"/>
      <c r="AN25" s="50"/>
      <c r="AO25" s="50"/>
      <c r="AP25" s="45"/>
      <c r="AQ25" s="49"/>
      <c r="BE25" s="37"/>
    </row>
    <row r="26" s="2" customFormat="1" ht="14.4" customHeight="1">
      <c r="B26" s="51"/>
      <c r="C26" s="52"/>
      <c r="D26" s="53" t="s">
        <v>41</v>
      </c>
      <c r="E26" s="52"/>
      <c r="F26" s="53" t="s">
        <v>42</v>
      </c>
      <c r="G26" s="52"/>
      <c r="H26" s="52"/>
      <c r="I26" s="52"/>
      <c r="J26" s="52"/>
      <c r="K26" s="52"/>
      <c r="L26" s="54">
        <v>0.20999999999999999</v>
      </c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5">
        <f>ROUND(AZ51,2)</f>
        <v>0</v>
      </c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5">
        <f>ROUND(AV51,2)</f>
        <v>0</v>
      </c>
      <c r="AL26" s="52"/>
      <c r="AM26" s="52"/>
      <c r="AN26" s="52"/>
      <c r="AO26" s="52"/>
      <c r="AP26" s="52"/>
      <c r="AQ26" s="56"/>
      <c r="BE26" s="37"/>
    </row>
    <row r="27" s="2" customFormat="1" ht="14.4" customHeight="1">
      <c r="B27" s="51"/>
      <c r="C27" s="52"/>
      <c r="D27" s="52"/>
      <c r="E27" s="52"/>
      <c r="F27" s="53" t="s">
        <v>43</v>
      </c>
      <c r="G27" s="52"/>
      <c r="H27" s="52"/>
      <c r="I27" s="52"/>
      <c r="J27" s="52"/>
      <c r="K27" s="52"/>
      <c r="L27" s="54">
        <v>0.14999999999999999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5">
        <f>ROUND(BA51,2)</f>
        <v>0</v>
      </c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5">
        <f>ROUND(AW51,2)</f>
        <v>0</v>
      </c>
      <c r="AL27" s="52"/>
      <c r="AM27" s="52"/>
      <c r="AN27" s="52"/>
      <c r="AO27" s="52"/>
      <c r="AP27" s="52"/>
      <c r="AQ27" s="56"/>
      <c r="BE27" s="37"/>
    </row>
    <row r="28" hidden="1" s="2" customFormat="1" ht="14.4" customHeight="1">
      <c r="B28" s="51"/>
      <c r="C28" s="52"/>
      <c r="D28" s="52"/>
      <c r="E28" s="52"/>
      <c r="F28" s="53" t="s">
        <v>44</v>
      </c>
      <c r="G28" s="52"/>
      <c r="H28" s="52"/>
      <c r="I28" s="52"/>
      <c r="J28" s="52"/>
      <c r="K28" s="52"/>
      <c r="L28" s="54">
        <v>0.20999999999999999</v>
      </c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5">
        <f>ROUND(BB51,2)</f>
        <v>0</v>
      </c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5">
        <v>0</v>
      </c>
      <c r="AL28" s="52"/>
      <c r="AM28" s="52"/>
      <c r="AN28" s="52"/>
      <c r="AO28" s="52"/>
      <c r="AP28" s="52"/>
      <c r="AQ28" s="56"/>
      <c r="BE28" s="37"/>
    </row>
    <row r="29" hidden="1" s="2" customFormat="1" ht="14.4" customHeight="1">
      <c r="B29" s="51"/>
      <c r="C29" s="52"/>
      <c r="D29" s="52"/>
      <c r="E29" s="52"/>
      <c r="F29" s="53" t="s">
        <v>45</v>
      </c>
      <c r="G29" s="52"/>
      <c r="H29" s="52"/>
      <c r="I29" s="52"/>
      <c r="J29" s="52"/>
      <c r="K29" s="52"/>
      <c r="L29" s="54">
        <v>0.14999999999999999</v>
      </c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5">
        <f>ROUND(BC51,2)</f>
        <v>0</v>
      </c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5">
        <v>0</v>
      </c>
      <c r="AL29" s="52"/>
      <c r="AM29" s="52"/>
      <c r="AN29" s="52"/>
      <c r="AO29" s="52"/>
      <c r="AP29" s="52"/>
      <c r="AQ29" s="56"/>
      <c r="BE29" s="37"/>
    </row>
    <row r="30" hidden="1" s="2" customFormat="1" ht="14.4" customHeight="1">
      <c r="B30" s="51"/>
      <c r="C30" s="52"/>
      <c r="D30" s="52"/>
      <c r="E30" s="52"/>
      <c r="F30" s="53" t="s">
        <v>46</v>
      </c>
      <c r="G30" s="52"/>
      <c r="H30" s="52"/>
      <c r="I30" s="52"/>
      <c r="J30" s="52"/>
      <c r="K30" s="52"/>
      <c r="L30" s="54">
        <v>0</v>
      </c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5">
        <f>ROUND(BD51,2)</f>
        <v>0</v>
      </c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5">
        <v>0</v>
      </c>
      <c r="AL30" s="52"/>
      <c r="AM30" s="52"/>
      <c r="AN30" s="52"/>
      <c r="AO30" s="52"/>
      <c r="AP30" s="52"/>
      <c r="AQ30" s="56"/>
      <c r="BE30" s="37"/>
    </row>
    <row r="31" s="1" customFormat="1" ht="6.96" customHeight="1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9"/>
      <c r="BE31" s="37"/>
    </row>
    <row r="32" s="1" customFormat="1" ht="25.92" customHeight="1">
      <c r="B32" s="44"/>
      <c r="C32" s="57"/>
      <c r="D32" s="58" t="s">
        <v>47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0" t="s">
        <v>48</v>
      </c>
      <c r="U32" s="59"/>
      <c r="V32" s="59"/>
      <c r="W32" s="59"/>
      <c r="X32" s="61" t="s">
        <v>49</v>
      </c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2">
        <f>SUM(AK23:AK30)</f>
        <v>0</v>
      </c>
      <c r="AL32" s="59"/>
      <c r="AM32" s="59"/>
      <c r="AN32" s="59"/>
      <c r="AO32" s="63"/>
      <c r="AP32" s="57"/>
      <c r="AQ32" s="64"/>
      <c r="BE32" s="37"/>
    </row>
    <row r="33" s="1" customFormat="1" ht="6.96" customHeight="1"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9"/>
    </row>
    <row r="34" s="1" customFormat="1" ht="6.96" customHeight="1">
      <c r="B34" s="65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7"/>
    </row>
    <row r="38" s="1" customFormat="1" ht="6.96" customHeight="1"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44"/>
    </row>
    <row r="39" s="1" customFormat="1" ht="36.96" customHeight="1">
      <c r="B39" s="44"/>
      <c r="C39" s="70" t="s">
        <v>50</v>
      </c>
      <c r="AR39" s="44"/>
    </row>
    <row r="40" s="1" customFormat="1" ht="6.96" customHeight="1">
      <c r="B40" s="44"/>
      <c r="AR40" s="44"/>
    </row>
    <row r="41" s="3" customFormat="1" ht="14.4" customHeight="1">
      <c r="B41" s="71"/>
      <c r="C41" s="72" t="s">
        <v>16</v>
      </c>
      <c r="L41" s="3" t="str">
        <f>K5</f>
        <v>17009</v>
      </c>
      <c r="AR41" s="71"/>
    </row>
    <row r="42" s="4" customFormat="1" ht="36.96" customHeight="1">
      <c r="B42" s="73"/>
      <c r="C42" s="74" t="s">
        <v>19</v>
      </c>
      <c r="L42" s="75" t="str">
        <f>K6</f>
        <v>Jabloňová, Praha 10, č. akce 999366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R42" s="73"/>
    </row>
    <row r="43" s="1" customFormat="1" ht="6.96" customHeight="1">
      <c r="B43" s="44"/>
      <c r="AR43" s="44"/>
    </row>
    <row r="44" s="1" customFormat="1">
      <c r="B44" s="44"/>
      <c r="C44" s="72" t="s">
        <v>23</v>
      </c>
      <c r="L44" s="76" t="str">
        <f>IF(K8="","",K8)</f>
        <v>Praha 10 Záběhlice</v>
      </c>
      <c r="AI44" s="72" t="s">
        <v>25</v>
      </c>
      <c r="AM44" s="77" t="str">
        <f>IF(AN8= "","",AN8)</f>
        <v>26. 6. 2017</v>
      </c>
      <c r="AN44" s="77"/>
      <c r="AR44" s="44"/>
    </row>
    <row r="45" s="1" customFormat="1" ht="6.96" customHeight="1">
      <c r="B45" s="44"/>
      <c r="AR45" s="44"/>
    </row>
    <row r="46" s="1" customFormat="1">
      <c r="B46" s="44"/>
      <c r="C46" s="72" t="s">
        <v>27</v>
      </c>
      <c r="L46" s="3" t="str">
        <f>IF(E11= "","",E11)</f>
        <v>TSK Praha, a.s.</v>
      </c>
      <c r="AI46" s="72" t="s">
        <v>33</v>
      </c>
      <c r="AM46" s="3" t="str">
        <f>IF(E17="","",E17)</f>
        <v>AVS Projekt s.r.o.</v>
      </c>
      <c r="AN46" s="3"/>
      <c r="AO46" s="3"/>
      <c r="AP46" s="3"/>
      <c r="AR46" s="44"/>
      <c r="AS46" s="78" t="s">
        <v>51</v>
      </c>
      <c r="AT46" s="79"/>
      <c r="AU46" s="80"/>
      <c r="AV46" s="80"/>
      <c r="AW46" s="80"/>
      <c r="AX46" s="80"/>
      <c r="AY46" s="80"/>
      <c r="AZ46" s="80"/>
      <c r="BA46" s="80"/>
      <c r="BB46" s="80"/>
      <c r="BC46" s="80"/>
      <c r="BD46" s="81"/>
    </row>
    <row r="47" s="1" customFormat="1">
      <c r="B47" s="44"/>
      <c r="C47" s="72" t="s">
        <v>31</v>
      </c>
      <c r="L47" s="3" t="str">
        <f>IF(E14= "Vyplň údaj","",E14)</f>
        <v/>
      </c>
      <c r="AR47" s="44"/>
      <c r="AS47" s="82"/>
      <c r="AT47" s="53"/>
      <c r="AU47" s="45"/>
      <c r="AV47" s="45"/>
      <c r="AW47" s="45"/>
      <c r="AX47" s="45"/>
      <c r="AY47" s="45"/>
      <c r="AZ47" s="45"/>
      <c r="BA47" s="45"/>
      <c r="BB47" s="45"/>
      <c r="BC47" s="45"/>
      <c r="BD47" s="83"/>
    </row>
    <row r="48" s="1" customFormat="1" ht="10.8" customHeight="1">
      <c r="B48" s="44"/>
      <c r="AR48" s="44"/>
      <c r="AS48" s="82"/>
      <c r="AT48" s="53"/>
      <c r="AU48" s="45"/>
      <c r="AV48" s="45"/>
      <c r="AW48" s="45"/>
      <c r="AX48" s="45"/>
      <c r="AY48" s="45"/>
      <c r="AZ48" s="45"/>
      <c r="BA48" s="45"/>
      <c r="BB48" s="45"/>
      <c r="BC48" s="45"/>
      <c r="BD48" s="83"/>
    </row>
    <row r="49" s="1" customFormat="1" ht="29.28" customHeight="1">
      <c r="B49" s="44"/>
      <c r="C49" s="84" t="s">
        <v>52</v>
      </c>
      <c r="D49" s="85"/>
      <c r="E49" s="85"/>
      <c r="F49" s="85"/>
      <c r="G49" s="85"/>
      <c r="H49" s="86"/>
      <c r="I49" s="87" t="s">
        <v>53</v>
      </c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8" t="s">
        <v>54</v>
      </c>
      <c r="AH49" s="85"/>
      <c r="AI49" s="85"/>
      <c r="AJ49" s="85"/>
      <c r="AK49" s="85"/>
      <c r="AL49" s="85"/>
      <c r="AM49" s="85"/>
      <c r="AN49" s="87" t="s">
        <v>55</v>
      </c>
      <c r="AO49" s="85"/>
      <c r="AP49" s="85"/>
      <c r="AQ49" s="89" t="s">
        <v>56</v>
      </c>
      <c r="AR49" s="44"/>
      <c r="AS49" s="90" t="s">
        <v>57</v>
      </c>
      <c r="AT49" s="91" t="s">
        <v>58</v>
      </c>
      <c r="AU49" s="91" t="s">
        <v>59</v>
      </c>
      <c r="AV49" s="91" t="s">
        <v>60</v>
      </c>
      <c r="AW49" s="91" t="s">
        <v>61</v>
      </c>
      <c r="AX49" s="91" t="s">
        <v>62</v>
      </c>
      <c r="AY49" s="91" t="s">
        <v>63</v>
      </c>
      <c r="AZ49" s="91" t="s">
        <v>64</v>
      </c>
      <c r="BA49" s="91" t="s">
        <v>65</v>
      </c>
      <c r="BB49" s="91" t="s">
        <v>66</v>
      </c>
      <c r="BC49" s="91" t="s">
        <v>67</v>
      </c>
      <c r="BD49" s="92" t="s">
        <v>68</v>
      </c>
    </row>
    <row r="50" s="1" customFormat="1" ht="10.8" customHeight="1">
      <c r="B50" s="44"/>
      <c r="AR50" s="44"/>
      <c r="AS50" s="93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1"/>
    </row>
    <row r="51" s="4" customFormat="1" ht="32.4" customHeight="1">
      <c r="B51" s="73"/>
      <c r="C51" s="94" t="s">
        <v>69</v>
      </c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6">
        <f>ROUND(SUM(AG52:AG53),2)</f>
        <v>0</v>
      </c>
      <c r="AH51" s="96"/>
      <c r="AI51" s="96"/>
      <c r="AJ51" s="96"/>
      <c r="AK51" s="96"/>
      <c r="AL51" s="96"/>
      <c r="AM51" s="96"/>
      <c r="AN51" s="97">
        <f>SUM(AG51,AT51)</f>
        <v>0</v>
      </c>
      <c r="AO51" s="97"/>
      <c r="AP51" s="97"/>
      <c r="AQ51" s="98" t="s">
        <v>5</v>
      </c>
      <c r="AR51" s="73"/>
      <c r="AS51" s="99">
        <f>ROUND(SUM(AS52:AS53),2)</f>
        <v>0</v>
      </c>
      <c r="AT51" s="100">
        <f>ROUND(SUM(AV51:AW51),2)</f>
        <v>0</v>
      </c>
      <c r="AU51" s="101">
        <f>ROUND(SUM(AU52:AU53),5)</f>
        <v>0</v>
      </c>
      <c r="AV51" s="100">
        <f>ROUND(AZ51*L26,2)</f>
        <v>0</v>
      </c>
      <c r="AW51" s="100">
        <f>ROUND(BA51*L27,2)</f>
        <v>0</v>
      </c>
      <c r="AX51" s="100">
        <f>ROUND(BB51*L26,2)</f>
        <v>0</v>
      </c>
      <c r="AY51" s="100">
        <f>ROUND(BC51*L27,2)</f>
        <v>0</v>
      </c>
      <c r="AZ51" s="100">
        <f>ROUND(SUM(AZ52:AZ53),2)</f>
        <v>0</v>
      </c>
      <c r="BA51" s="100">
        <f>ROUND(SUM(BA52:BA53),2)</f>
        <v>0</v>
      </c>
      <c r="BB51" s="100">
        <f>ROUND(SUM(BB52:BB53),2)</f>
        <v>0</v>
      </c>
      <c r="BC51" s="100">
        <f>ROUND(SUM(BC52:BC53),2)</f>
        <v>0</v>
      </c>
      <c r="BD51" s="102">
        <f>ROUND(SUM(BD52:BD53),2)</f>
        <v>0</v>
      </c>
      <c r="BS51" s="74" t="s">
        <v>70</v>
      </c>
      <c r="BT51" s="74" t="s">
        <v>71</v>
      </c>
      <c r="BU51" s="103" t="s">
        <v>72</v>
      </c>
      <c r="BV51" s="74" t="s">
        <v>73</v>
      </c>
      <c r="BW51" s="74" t="s">
        <v>7</v>
      </c>
      <c r="BX51" s="74" t="s">
        <v>74</v>
      </c>
      <c r="CL51" s="74" t="s">
        <v>5</v>
      </c>
    </row>
    <row r="52" s="5" customFormat="1" ht="16.5" customHeight="1">
      <c r="A52" s="104" t="s">
        <v>75</v>
      </c>
      <c r="B52" s="105"/>
      <c r="C52" s="106"/>
      <c r="D52" s="107" t="s">
        <v>76</v>
      </c>
      <c r="E52" s="107"/>
      <c r="F52" s="107"/>
      <c r="G52" s="107"/>
      <c r="H52" s="107"/>
      <c r="I52" s="108"/>
      <c r="J52" s="107" t="s">
        <v>77</v>
      </c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9">
        <f>'01 - Komunikace'!J27</f>
        <v>0</v>
      </c>
      <c r="AH52" s="108"/>
      <c r="AI52" s="108"/>
      <c r="AJ52" s="108"/>
      <c r="AK52" s="108"/>
      <c r="AL52" s="108"/>
      <c r="AM52" s="108"/>
      <c r="AN52" s="109">
        <f>SUM(AG52,AT52)</f>
        <v>0</v>
      </c>
      <c r="AO52" s="108"/>
      <c r="AP52" s="108"/>
      <c r="AQ52" s="110" t="s">
        <v>78</v>
      </c>
      <c r="AR52" s="105"/>
      <c r="AS52" s="111">
        <v>0</v>
      </c>
      <c r="AT52" s="112">
        <f>ROUND(SUM(AV52:AW52),2)</f>
        <v>0</v>
      </c>
      <c r="AU52" s="113">
        <f>'01 - Komunikace'!P84</f>
        <v>0</v>
      </c>
      <c r="AV52" s="112">
        <f>'01 - Komunikace'!J30</f>
        <v>0</v>
      </c>
      <c r="AW52" s="112">
        <f>'01 - Komunikace'!J31</f>
        <v>0</v>
      </c>
      <c r="AX52" s="112">
        <f>'01 - Komunikace'!J32</f>
        <v>0</v>
      </c>
      <c r="AY52" s="112">
        <f>'01 - Komunikace'!J33</f>
        <v>0</v>
      </c>
      <c r="AZ52" s="112">
        <f>'01 - Komunikace'!F30</f>
        <v>0</v>
      </c>
      <c r="BA52" s="112">
        <f>'01 - Komunikace'!F31</f>
        <v>0</v>
      </c>
      <c r="BB52" s="112">
        <f>'01 - Komunikace'!F32</f>
        <v>0</v>
      </c>
      <c r="BC52" s="112">
        <f>'01 - Komunikace'!F33</f>
        <v>0</v>
      </c>
      <c r="BD52" s="114">
        <f>'01 - Komunikace'!F34</f>
        <v>0</v>
      </c>
      <c r="BT52" s="115" t="s">
        <v>79</v>
      </c>
      <c r="BV52" s="115" t="s">
        <v>73</v>
      </c>
      <c r="BW52" s="115" t="s">
        <v>80</v>
      </c>
      <c r="BX52" s="115" t="s">
        <v>7</v>
      </c>
      <c r="CL52" s="115" t="s">
        <v>5</v>
      </c>
      <c r="CM52" s="115" t="s">
        <v>81</v>
      </c>
    </row>
    <row r="53" s="5" customFormat="1" ht="16.5" customHeight="1">
      <c r="A53" s="104" t="s">
        <v>75</v>
      </c>
      <c r="B53" s="105"/>
      <c r="C53" s="106"/>
      <c r="D53" s="107" t="s">
        <v>82</v>
      </c>
      <c r="E53" s="107"/>
      <c r="F53" s="107"/>
      <c r="G53" s="107"/>
      <c r="H53" s="107"/>
      <c r="I53" s="108"/>
      <c r="J53" s="107" t="s">
        <v>83</v>
      </c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9">
        <f>'02 - Ostatní'!J27</f>
        <v>0</v>
      </c>
      <c r="AH53" s="108"/>
      <c r="AI53" s="108"/>
      <c r="AJ53" s="108"/>
      <c r="AK53" s="108"/>
      <c r="AL53" s="108"/>
      <c r="AM53" s="108"/>
      <c r="AN53" s="109">
        <f>SUM(AG53,AT53)</f>
        <v>0</v>
      </c>
      <c r="AO53" s="108"/>
      <c r="AP53" s="108"/>
      <c r="AQ53" s="110" t="s">
        <v>78</v>
      </c>
      <c r="AR53" s="105"/>
      <c r="AS53" s="116">
        <v>0</v>
      </c>
      <c r="AT53" s="117">
        <f>ROUND(SUM(AV53:AW53),2)</f>
        <v>0</v>
      </c>
      <c r="AU53" s="118">
        <f>'02 - Ostatní'!P80</f>
        <v>0</v>
      </c>
      <c r="AV53" s="117">
        <f>'02 - Ostatní'!J30</f>
        <v>0</v>
      </c>
      <c r="AW53" s="117">
        <f>'02 - Ostatní'!J31</f>
        <v>0</v>
      </c>
      <c r="AX53" s="117">
        <f>'02 - Ostatní'!J32</f>
        <v>0</v>
      </c>
      <c r="AY53" s="117">
        <f>'02 - Ostatní'!J33</f>
        <v>0</v>
      </c>
      <c r="AZ53" s="117">
        <f>'02 - Ostatní'!F30</f>
        <v>0</v>
      </c>
      <c r="BA53" s="117">
        <f>'02 - Ostatní'!F31</f>
        <v>0</v>
      </c>
      <c r="BB53" s="117">
        <f>'02 - Ostatní'!F32</f>
        <v>0</v>
      </c>
      <c r="BC53" s="117">
        <f>'02 - Ostatní'!F33</f>
        <v>0</v>
      </c>
      <c r="BD53" s="119">
        <f>'02 - Ostatní'!F34</f>
        <v>0</v>
      </c>
      <c r="BT53" s="115" t="s">
        <v>79</v>
      </c>
      <c r="BV53" s="115" t="s">
        <v>73</v>
      </c>
      <c r="BW53" s="115" t="s">
        <v>84</v>
      </c>
      <c r="BX53" s="115" t="s">
        <v>7</v>
      </c>
      <c r="CL53" s="115" t="s">
        <v>5</v>
      </c>
      <c r="CM53" s="115" t="s">
        <v>81</v>
      </c>
    </row>
    <row r="54" s="1" customFormat="1" ht="30" customHeight="1">
      <c r="B54" s="44"/>
      <c r="AR54" s="44"/>
    </row>
    <row r="55" s="1" customFormat="1" ht="6.96" customHeight="1">
      <c r="B55" s="65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44"/>
    </row>
  </sheetData>
  <mergeCells count="4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01 - Komunikace'!C2" display="/"/>
    <hyperlink ref="A53" location="'02 - Ostatní'!C2" display="/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20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8"/>
      <c r="B1" s="121"/>
      <c r="C1" s="121"/>
      <c r="D1" s="122" t="s">
        <v>1</v>
      </c>
      <c r="E1" s="121"/>
      <c r="F1" s="123" t="s">
        <v>85</v>
      </c>
      <c r="G1" s="123" t="s">
        <v>86</v>
      </c>
      <c r="H1" s="123"/>
      <c r="I1" s="124"/>
      <c r="J1" s="123" t="s">
        <v>87</v>
      </c>
      <c r="K1" s="122" t="s">
        <v>88</v>
      </c>
      <c r="L1" s="123" t="s">
        <v>89</v>
      </c>
      <c r="M1" s="123"/>
      <c r="N1" s="123"/>
      <c r="O1" s="123"/>
      <c r="P1" s="123"/>
      <c r="Q1" s="123"/>
      <c r="R1" s="123"/>
      <c r="S1" s="123"/>
      <c r="T1" s="123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ht="36.96" customHeight="1">
      <c r="L2" s="21" t="s">
        <v>8</v>
      </c>
      <c r="AT2" s="22" t="s">
        <v>80</v>
      </c>
    </row>
    <row r="3" ht="6.96" customHeight="1">
      <c r="B3" s="23"/>
      <c r="C3" s="24"/>
      <c r="D3" s="24"/>
      <c r="E3" s="24"/>
      <c r="F3" s="24"/>
      <c r="G3" s="24"/>
      <c r="H3" s="24"/>
      <c r="I3" s="125"/>
      <c r="J3" s="24"/>
      <c r="K3" s="25"/>
      <c r="AT3" s="22" t="s">
        <v>81</v>
      </c>
    </row>
    <row r="4" ht="36.96" customHeight="1">
      <c r="B4" s="26"/>
      <c r="C4" s="27"/>
      <c r="D4" s="28" t="s">
        <v>90</v>
      </c>
      <c r="E4" s="27"/>
      <c r="F4" s="27"/>
      <c r="G4" s="27"/>
      <c r="H4" s="27"/>
      <c r="I4" s="126"/>
      <c r="J4" s="27"/>
      <c r="K4" s="29"/>
      <c r="M4" s="30" t="s">
        <v>13</v>
      </c>
      <c r="AT4" s="22" t="s">
        <v>6</v>
      </c>
    </row>
    <row r="5" ht="6.96" customHeight="1">
      <c r="B5" s="26"/>
      <c r="C5" s="27"/>
      <c r="D5" s="27"/>
      <c r="E5" s="27"/>
      <c r="F5" s="27"/>
      <c r="G5" s="27"/>
      <c r="H5" s="27"/>
      <c r="I5" s="126"/>
      <c r="J5" s="27"/>
      <c r="K5" s="29"/>
    </row>
    <row r="6">
      <c r="B6" s="26"/>
      <c r="C6" s="27"/>
      <c r="D6" s="38" t="s">
        <v>19</v>
      </c>
      <c r="E6" s="27"/>
      <c r="F6" s="27"/>
      <c r="G6" s="27"/>
      <c r="H6" s="27"/>
      <c r="I6" s="126"/>
      <c r="J6" s="27"/>
      <c r="K6" s="29"/>
    </row>
    <row r="7" ht="16.5" customHeight="1">
      <c r="B7" s="26"/>
      <c r="C7" s="27"/>
      <c r="D7" s="27"/>
      <c r="E7" s="127" t="str">
        <f>'Rekapitulace stavby'!K6</f>
        <v>Jabloňová, Praha 10, č. akce 999366</v>
      </c>
      <c r="F7" s="38"/>
      <c r="G7" s="38"/>
      <c r="H7" s="38"/>
      <c r="I7" s="126"/>
      <c r="J7" s="27"/>
      <c r="K7" s="29"/>
    </row>
    <row r="8" s="1" customFormat="1">
      <c r="B8" s="44"/>
      <c r="C8" s="45"/>
      <c r="D8" s="38" t="s">
        <v>91</v>
      </c>
      <c r="E8" s="45"/>
      <c r="F8" s="45"/>
      <c r="G8" s="45"/>
      <c r="H8" s="45"/>
      <c r="I8" s="128"/>
      <c r="J8" s="45"/>
      <c r="K8" s="49"/>
    </row>
    <row r="9" s="1" customFormat="1" ht="36.96" customHeight="1">
      <c r="B9" s="44"/>
      <c r="C9" s="45"/>
      <c r="D9" s="45"/>
      <c r="E9" s="129" t="s">
        <v>92</v>
      </c>
      <c r="F9" s="45"/>
      <c r="G9" s="45"/>
      <c r="H9" s="45"/>
      <c r="I9" s="128"/>
      <c r="J9" s="45"/>
      <c r="K9" s="49"/>
    </row>
    <row r="10" s="1" customFormat="1">
      <c r="B10" s="44"/>
      <c r="C10" s="45"/>
      <c r="D10" s="45"/>
      <c r="E10" s="45"/>
      <c r="F10" s="45"/>
      <c r="G10" s="45"/>
      <c r="H10" s="45"/>
      <c r="I10" s="128"/>
      <c r="J10" s="45"/>
      <c r="K10" s="49"/>
    </row>
    <row r="11" s="1" customFormat="1" ht="14.4" customHeight="1">
      <c r="B11" s="44"/>
      <c r="C11" s="45"/>
      <c r="D11" s="38" t="s">
        <v>21</v>
      </c>
      <c r="E11" s="45"/>
      <c r="F11" s="33" t="s">
        <v>5</v>
      </c>
      <c r="G11" s="45"/>
      <c r="H11" s="45"/>
      <c r="I11" s="130" t="s">
        <v>22</v>
      </c>
      <c r="J11" s="33" t="s">
        <v>5</v>
      </c>
      <c r="K11" s="49"/>
    </row>
    <row r="12" s="1" customFormat="1" ht="14.4" customHeight="1">
      <c r="B12" s="44"/>
      <c r="C12" s="45"/>
      <c r="D12" s="38" t="s">
        <v>23</v>
      </c>
      <c r="E12" s="45"/>
      <c r="F12" s="33" t="s">
        <v>93</v>
      </c>
      <c r="G12" s="45"/>
      <c r="H12" s="45"/>
      <c r="I12" s="130" t="s">
        <v>25</v>
      </c>
      <c r="J12" s="131" t="str">
        <f>'Rekapitulace stavby'!AN8</f>
        <v>26. 6. 2017</v>
      </c>
      <c r="K12" s="49"/>
    </row>
    <row r="13" s="1" customFormat="1" ht="10.8" customHeight="1">
      <c r="B13" s="44"/>
      <c r="C13" s="45"/>
      <c r="D13" s="45"/>
      <c r="E13" s="45"/>
      <c r="F13" s="45"/>
      <c r="G13" s="45"/>
      <c r="H13" s="45"/>
      <c r="I13" s="128"/>
      <c r="J13" s="45"/>
      <c r="K13" s="49"/>
    </row>
    <row r="14" s="1" customFormat="1" ht="14.4" customHeight="1">
      <c r="B14" s="44"/>
      <c r="C14" s="45"/>
      <c r="D14" s="38" t="s">
        <v>27</v>
      </c>
      <c r="E14" s="45"/>
      <c r="F14" s="45"/>
      <c r="G14" s="45"/>
      <c r="H14" s="45"/>
      <c r="I14" s="130" t="s">
        <v>28</v>
      </c>
      <c r="J14" s="33" t="str">
        <f>IF('Rekapitulace stavby'!AN10="","",'Rekapitulace stavby'!AN10)</f>
        <v/>
      </c>
      <c r="K14" s="49"/>
    </row>
    <row r="15" s="1" customFormat="1" ht="18" customHeight="1">
      <c r="B15" s="44"/>
      <c r="C15" s="45"/>
      <c r="D15" s="45"/>
      <c r="E15" s="33" t="str">
        <f>IF('Rekapitulace stavby'!E11="","",'Rekapitulace stavby'!E11)</f>
        <v>TSK Praha, a.s.</v>
      </c>
      <c r="F15" s="45"/>
      <c r="G15" s="45"/>
      <c r="H15" s="45"/>
      <c r="I15" s="130" t="s">
        <v>30</v>
      </c>
      <c r="J15" s="33" t="str">
        <f>IF('Rekapitulace stavby'!AN11="","",'Rekapitulace stavby'!AN11)</f>
        <v/>
      </c>
      <c r="K15" s="49"/>
    </row>
    <row r="16" s="1" customFormat="1" ht="6.96" customHeight="1">
      <c r="B16" s="44"/>
      <c r="C16" s="45"/>
      <c r="D16" s="45"/>
      <c r="E16" s="45"/>
      <c r="F16" s="45"/>
      <c r="G16" s="45"/>
      <c r="H16" s="45"/>
      <c r="I16" s="128"/>
      <c r="J16" s="45"/>
      <c r="K16" s="49"/>
    </row>
    <row r="17" s="1" customFormat="1" ht="14.4" customHeight="1">
      <c r="B17" s="44"/>
      <c r="C17" s="45"/>
      <c r="D17" s="38" t="s">
        <v>31</v>
      </c>
      <c r="E17" s="45"/>
      <c r="F17" s="45"/>
      <c r="G17" s="45"/>
      <c r="H17" s="45"/>
      <c r="I17" s="130" t="s">
        <v>28</v>
      </c>
      <c r="J17" s="33" t="str">
        <f>IF('Rekapitulace stavby'!AN13="Vyplň údaj","",IF('Rekapitulace stavby'!AN13="","",'Rekapitulace stavby'!AN13))</f>
        <v/>
      </c>
      <c r="K17" s="49"/>
    </row>
    <row r="18" s="1" customFormat="1" ht="18" customHeight="1">
      <c r="B18" s="44"/>
      <c r="C18" s="45"/>
      <c r="D18" s="45"/>
      <c r="E18" s="33" t="str">
        <f>IF('Rekapitulace stavby'!E14="Vyplň údaj","",IF('Rekapitulace stavby'!E14="","",'Rekapitulace stavby'!E14))</f>
        <v/>
      </c>
      <c r="F18" s="45"/>
      <c r="G18" s="45"/>
      <c r="H18" s="45"/>
      <c r="I18" s="130" t="s">
        <v>30</v>
      </c>
      <c r="J18" s="33" t="str">
        <f>IF('Rekapitulace stavby'!AN14="Vyplň údaj","",IF('Rekapitulace stavby'!AN14="","",'Rekapitulace stavby'!AN14))</f>
        <v/>
      </c>
      <c r="K18" s="49"/>
    </row>
    <row r="19" s="1" customFormat="1" ht="6.96" customHeight="1">
      <c r="B19" s="44"/>
      <c r="C19" s="45"/>
      <c r="D19" s="45"/>
      <c r="E19" s="45"/>
      <c r="F19" s="45"/>
      <c r="G19" s="45"/>
      <c r="H19" s="45"/>
      <c r="I19" s="128"/>
      <c r="J19" s="45"/>
      <c r="K19" s="49"/>
    </row>
    <row r="20" s="1" customFormat="1" ht="14.4" customHeight="1">
      <c r="B20" s="44"/>
      <c r="C20" s="45"/>
      <c r="D20" s="38" t="s">
        <v>33</v>
      </c>
      <c r="E20" s="45"/>
      <c r="F20" s="45"/>
      <c r="G20" s="45"/>
      <c r="H20" s="45"/>
      <c r="I20" s="130" t="s">
        <v>28</v>
      </c>
      <c r="J20" s="33" t="str">
        <f>IF('Rekapitulace stavby'!AN16="","",'Rekapitulace stavby'!AN16)</f>
        <v/>
      </c>
      <c r="K20" s="49"/>
    </row>
    <row r="21" s="1" customFormat="1" ht="18" customHeight="1">
      <c r="B21" s="44"/>
      <c r="C21" s="45"/>
      <c r="D21" s="45"/>
      <c r="E21" s="33" t="str">
        <f>IF('Rekapitulace stavby'!E17="","",'Rekapitulace stavby'!E17)</f>
        <v>AVS Projekt s.r.o.</v>
      </c>
      <c r="F21" s="45"/>
      <c r="G21" s="45"/>
      <c r="H21" s="45"/>
      <c r="I21" s="130" t="s">
        <v>30</v>
      </c>
      <c r="J21" s="33" t="str">
        <f>IF('Rekapitulace stavby'!AN17="","",'Rekapitulace stavby'!AN17)</f>
        <v/>
      </c>
      <c r="K21" s="49"/>
    </row>
    <row r="22" s="1" customFormat="1" ht="6.96" customHeight="1">
      <c r="B22" s="44"/>
      <c r="C22" s="45"/>
      <c r="D22" s="45"/>
      <c r="E22" s="45"/>
      <c r="F22" s="45"/>
      <c r="G22" s="45"/>
      <c r="H22" s="45"/>
      <c r="I22" s="128"/>
      <c r="J22" s="45"/>
      <c r="K22" s="49"/>
    </row>
    <row r="23" s="1" customFormat="1" ht="14.4" customHeight="1">
      <c r="B23" s="44"/>
      <c r="C23" s="45"/>
      <c r="D23" s="38" t="s">
        <v>36</v>
      </c>
      <c r="E23" s="45"/>
      <c r="F23" s="45"/>
      <c r="G23" s="45"/>
      <c r="H23" s="45"/>
      <c r="I23" s="128"/>
      <c r="J23" s="45"/>
      <c r="K23" s="49"/>
    </row>
    <row r="24" s="6" customFormat="1" ht="16.5" customHeight="1">
      <c r="B24" s="132"/>
      <c r="C24" s="133"/>
      <c r="D24" s="133"/>
      <c r="E24" s="42" t="s">
        <v>5</v>
      </c>
      <c r="F24" s="42"/>
      <c r="G24" s="42"/>
      <c r="H24" s="42"/>
      <c r="I24" s="134"/>
      <c r="J24" s="133"/>
      <c r="K24" s="135"/>
    </row>
    <row r="25" s="1" customFormat="1" ht="6.96" customHeight="1">
      <c r="B25" s="44"/>
      <c r="C25" s="45"/>
      <c r="D25" s="45"/>
      <c r="E25" s="45"/>
      <c r="F25" s="45"/>
      <c r="G25" s="45"/>
      <c r="H25" s="45"/>
      <c r="I25" s="128"/>
      <c r="J25" s="45"/>
      <c r="K25" s="49"/>
    </row>
    <row r="26" s="1" customFormat="1" ht="6.96" customHeight="1">
      <c r="B26" s="44"/>
      <c r="C26" s="45"/>
      <c r="D26" s="80"/>
      <c r="E26" s="80"/>
      <c r="F26" s="80"/>
      <c r="G26" s="80"/>
      <c r="H26" s="80"/>
      <c r="I26" s="136"/>
      <c r="J26" s="80"/>
      <c r="K26" s="137"/>
    </row>
    <row r="27" s="1" customFormat="1" ht="25.44" customHeight="1">
      <c r="B27" s="44"/>
      <c r="C27" s="45"/>
      <c r="D27" s="138" t="s">
        <v>37</v>
      </c>
      <c r="E27" s="45"/>
      <c r="F27" s="45"/>
      <c r="G27" s="45"/>
      <c r="H27" s="45"/>
      <c r="I27" s="128"/>
      <c r="J27" s="139">
        <f>ROUND(J84,2)</f>
        <v>0</v>
      </c>
      <c r="K27" s="49"/>
    </row>
    <row r="28" s="1" customFormat="1" ht="6.96" customHeight="1">
      <c r="B28" s="44"/>
      <c r="C28" s="45"/>
      <c r="D28" s="80"/>
      <c r="E28" s="80"/>
      <c r="F28" s="80"/>
      <c r="G28" s="80"/>
      <c r="H28" s="80"/>
      <c r="I28" s="136"/>
      <c r="J28" s="80"/>
      <c r="K28" s="137"/>
    </row>
    <row r="29" s="1" customFormat="1" ht="14.4" customHeight="1">
      <c r="B29" s="44"/>
      <c r="C29" s="45"/>
      <c r="D29" s="45"/>
      <c r="E29" s="45"/>
      <c r="F29" s="50" t="s">
        <v>39</v>
      </c>
      <c r="G29" s="45"/>
      <c r="H29" s="45"/>
      <c r="I29" s="140" t="s">
        <v>38</v>
      </c>
      <c r="J29" s="50" t="s">
        <v>40</v>
      </c>
      <c r="K29" s="49"/>
    </row>
    <row r="30" s="1" customFormat="1" ht="14.4" customHeight="1">
      <c r="B30" s="44"/>
      <c r="C30" s="45"/>
      <c r="D30" s="53" t="s">
        <v>41</v>
      </c>
      <c r="E30" s="53" t="s">
        <v>42</v>
      </c>
      <c r="F30" s="141">
        <f>ROUND(SUM(BE84:BE236), 2)</f>
        <v>0</v>
      </c>
      <c r="G30" s="45"/>
      <c r="H30" s="45"/>
      <c r="I30" s="142">
        <v>0.20999999999999999</v>
      </c>
      <c r="J30" s="141">
        <f>ROUND(ROUND((SUM(BE84:BE236)), 2)*I30, 2)</f>
        <v>0</v>
      </c>
      <c r="K30" s="49"/>
    </row>
    <row r="31" s="1" customFormat="1" ht="14.4" customHeight="1">
      <c r="B31" s="44"/>
      <c r="C31" s="45"/>
      <c r="D31" s="45"/>
      <c r="E31" s="53" t="s">
        <v>43</v>
      </c>
      <c r="F31" s="141">
        <f>ROUND(SUM(BF84:BF236), 2)</f>
        <v>0</v>
      </c>
      <c r="G31" s="45"/>
      <c r="H31" s="45"/>
      <c r="I31" s="142">
        <v>0.14999999999999999</v>
      </c>
      <c r="J31" s="141">
        <f>ROUND(ROUND((SUM(BF84:BF236)), 2)*I31, 2)</f>
        <v>0</v>
      </c>
      <c r="K31" s="49"/>
    </row>
    <row r="32" hidden="1" s="1" customFormat="1" ht="14.4" customHeight="1">
      <c r="B32" s="44"/>
      <c r="C32" s="45"/>
      <c r="D32" s="45"/>
      <c r="E32" s="53" t="s">
        <v>44</v>
      </c>
      <c r="F32" s="141">
        <f>ROUND(SUM(BG84:BG236), 2)</f>
        <v>0</v>
      </c>
      <c r="G32" s="45"/>
      <c r="H32" s="45"/>
      <c r="I32" s="142">
        <v>0.20999999999999999</v>
      </c>
      <c r="J32" s="141">
        <v>0</v>
      </c>
      <c r="K32" s="49"/>
    </row>
    <row r="33" hidden="1" s="1" customFormat="1" ht="14.4" customHeight="1">
      <c r="B33" s="44"/>
      <c r="C33" s="45"/>
      <c r="D33" s="45"/>
      <c r="E33" s="53" t="s">
        <v>45</v>
      </c>
      <c r="F33" s="141">
        <f>ROUND(SUM(BH84:BH236), 2)</f>
        <v>0</v>
      </c>
      <c r="G33" s="45"/>
      <c r="H33" s="45"/>
      <c r="I33" s="142">
        <v>0.14999999999999999</v>
      </c>
      <c r="J33" s="141">
        <v>0</v>
      </c>
      <c r="K33" s="49"/>
    </row>
    <row r="34" hidden="1" s="1" customFormat="1" ht="14.4" customHeight="1">
      <c r="B34" s="44"/>
      <c r="C34" s="45"/>
      <c r="D34" s="45"/>
      <c r="E34" s="53" t="s">
        <v>46</v>
      </c>
      <c r="F34" s="141">
        <f>ROUND(SUM(BI84:BI236), 2)</f>
        <v>0</v>
      </c>
      <c r="G34" s="45"/>
      <c r="H34" s="45"/>
      <c r="I34" s="142">
        <v>0</v>
      </c>
      <c r="J34" s="141">
        <v>0</v>
      </c>
      <c r="K34" s="49"/>
    </row>
    <row r="35" s="1" customFormat="1" ht="6.96" customHeight="1">
      <c r="B35" s="44"/>
      <c r="C35" s="45"/>
      <c r="D35" s="45"/>
      <c r="E35" s="45"/>
      <c r="F35" s="45"/>
      <c r="G35" s="45"/>
      <c r="H35" s="45"/>
      <c r="I35" s="128"/>
      <c r="J35" s="45"/>
      <c r="K35" s="49"/>
    </row>
    <row r="36" s="1" customFormat="1" ht="25.44" customHeight="1">
      <c r="B36" s="44"/>
      <c r="C36" s="143"/>
      <c r="D36" s="144" t="s">
        <v>47</v>
      </c>
      <c r="E36" s="86"/>
      <c r="F36" s="86"/>
      <c r="G36" s="145" t="s">
        <v>48</v>
      </c>
      <c r="H36" s="146" t="s">
        <v>49</v>
      </c>
      <c r="I36" s="147"/>
      <c r="J36" s="148">
        <f>SUM(J27:J34)</f>
        <v>0</v>
      </c>
      <c r="K36" s="149"/>
    </row>
    <row r="37" s="1" customFormat="1" ht="14.4" customHeight="1">
      <c r="B37" s="65"/>
      <c r="C37" s="66"/>
      <c r="D37" s="66"/>
      <c r="E37" s="66"/>
      <c r="F37" s="66"/>
      <c r="G37" s="66"/>
      <c r="H37" s="66"/>
      <c r="I37" s="150"/>
      <c r="J37" s="66"/>
      <c r="K37" s="67"/>
    </row>
    <row r="41" s="1" customFormat="1" ht="6.96" customHeight="1">
      <c r="B41" s="68"/>
      <c r="C41" s="69"/>
      <c r="D41" s="69"/>
      <c r="E41" s="69"/>
      <c r="F41" s="69"/>
      <c r="G41" s="69"/>
      <c r="H41" s="69"/>
      <c r="I41" s="151"/>
      <c r="J41" s="69"/>
      <c r="K41" s="152"/>
    </row>
    <row r="42" s="1" customFormat="1" ht="36.96" customHeight="1">
      <c r="B42" s="44"/>
      <c r="C42" s="28" t="s">
        <v>94</v>
      </c>
      <c r="D42" s="45"/>
      <c r="E42" s="45"/>
      <c r="F42" s="45"/>
      <c r="G42" s="45"/>
      <c r="H42" s="45"/>
      <c r="I42" s="128"/>
      <c r="J42" s="45"/>
      <c r="K42" s="49"/>
    </row>
    <row r="43" s="1" customFormat="1" ht="6.96" customHeight="1">
      <c r="B43" s="44"/>
      <c r="C43" s="45"/>
      <c r="D43" s="45"/>
      <c r="E43" s="45"/>
      <c r="F43" s="45"/>
      <c r="G43" s="45"/>
      <c r="H43" s="45"/>
      <c r="I43" s="128"/>
      <c r="J43" s="45"/>
      <c r="K43" s="49"/>
    </row>
    <row r="44" s="1" customFormat="1" ht="14.4" customHeight="1">
      <c r="B44" s="44"/>
      <c r="C44" s="38" t="s">
        <v>19</v>
      </c>
      <c r="D44" s="45"/>
      <c r="E44" s="45"/>
      <c r="F44" s="45"/>
      <c r="G44" s="45"/>
      <c r="H44" s="45"/>
      <c r="I44" s="128"/>
      <c r="J44" s="45"/>
      <c r="K44" s="49"/>
    </row>
    <row r="45" s="1" customFormat="1" ht="16.5" customHeight="1">
      <c r="B45" s="44"/>
      <c r="C45" s="45"/>
      <c r="D45" s="45"/>
      <c r="E45" s="127" t="str">
        <f>E7</f>
        <v>Jabloňová, Praha 10, č. akce 999366</v>
      </c>
      <c r="F45" s="38"/>
      <c r="G45" s="38"/>
      <c r="H45" s="38"/>
      <c r="I45" s="128"/>
      <c r="J45" s="45"/>
      <c r="K45" s="49"/>
    </row>
    <row r="46" s="1" customFormat="1" ht="14.4" customHeight="1">
      <c r="B46" s="44"/>
      <c r="C46" s="38" t="s">
        <v>91</v>
      </c>
      <c r="D46" s="45"/>
      <c r="E46" s="45"/>
      <c r="F46" s="45"/>
      <c r="G46" s="45"/>
      <c r="H46" s="45"/>
      <c r="I46" s="128"/>
      <c r="J46" s="45"/>
      <c r="K46" s="49"/>
    </row>
    <row r="47" s="1" customFormat="1" ht="17.25" customHeight="1">
      <c r="B47" s="44"/>
      <c r="C47" s="45"/>
      <c r="D47" s="45"/>
      <c r="E47" s="129" t="str">
        <f>E9</f>
        <v>01 - Komunikace</v>
      </c>
      <c r="F47" s="45"/>
      <c r="G47" s="45"/>
      <c r="H47" s="45"/>
      <c r="I47" s="128"/>
      <c r="J47" s="45"/>
      <c r="K47" s="49"/>
    </row>
    <row r="48" s="1" customFormat="1" ht="6.96" customHeight="1">
      <c r="B48" s="44"/>
      <c r="C48" s="45"/>
      <c r="D48" s="45"/>
      <c r="E48" s="45"/>
      <c r="F48" s="45"/>
      <c r="G48" s="45"/>
      <c r="H48" s="45"/>
      <c r="I48" s="128"/>
      <c r="J48" s="45"/>
      <c r="K48" s="49"/>
    </row>
    <row r="49" s="1" customFormat="1" ht="18" customHeight="1">
      <c r="B49" s="44"/>
      <c r="C49" s="38" t="s">
        <v>23</v>
      </c>
      <c r="D49" s="45"/>
      <c r="E49" s="45"/>
      <c r="F49" s="33" t="str">
        <f>F12</f>
        <v xml:space="preserve"> </v>
      </c>
      <c r="G49" s="45"/>
      <c r="H49" s="45"/>
      <c r="I49" s="130" t="s">
        <v>25</v>
      </c>
      <c r="J49" s="131" t="str">
        <f>IF(J12="","",J12)</f>
        <v>26. 6. 2017</v>
      </c>
      <c r="K49" s="49"/>
    </row>
    <row r="50" s="1" customFormat="1" ht="6.96" customHeight="1">
      <c r="B50" s="44"/>
      <c r="C50" s="45"/>
      <c r="D50" s="45"/>
      <c r="E50" s="45"/>
      <c r="F50" s="45"/>
      <c r="G50" s="45"/>
      <c r="H50" s="45"/>
      <c r="I50" s="128"/>
      <c r="J50" s="45"/>
      <c r="K50" s="49"/>
    </row>
    <row r="51" s="1" customFormat="1">
      <c r="B51" s="44"/>
      <c r="C51" s="38" t="s">
        <v>27</v>
      </c>
      <c r="D51" s="45"/>
      <c r="E51" s="45"/>
      <c r="F51" s="33" t="str">
        <f>E15</f>
        <v>TSK Praha, a.s.</v>
      </c>
      <c r="G51" s="45"/>
      <c r="H51" s="45"/>
      <c r="I51" s="130" t="s">
        <v>33</v>
      </c>
      <c r="J51" s="42" t="str">
        <f>E21</f>
        <v>AVS Projekt s.r.o.</v>
      </c>
      <c r="K51" s="49"/>
    </row>
    <row r="52" s="1" customFormat="1" ht="14.4" customHeight="1">
      <c r="B52" s="44"/>
      <c r="C52" s="38" t="s">
        <v>31</v>
      </c>
      <c r="D52" s="45"/>
      <c r="E52" s="45"/>
      <c r="F52" s="33" t="str">
        <f>IF(E18="","",E18)</f>
        <v/>
      </c>
      <c r="G52" s="45"/>
      <c r="H52" s="45"/>
      <c r="I52" s="128"/>
      <c r="J52" s="153"/>
      <c r="K52" s="49"/>
    </row>
    <row r="53" s="1" customFormat="1" ht="10.32" customHeight="1">
      <c r="B53" s="44"/>
      <c r="C53" s="45"/>
      <c r="D53" s="45"/>
      <c r="E53" s="45"/>
      <c r="F53" s="45"/>
      <c r="G53" s="45"/>
      <c r="H53" s="45"/>
      <c r="I53" s="128"/>
      <c r="J53" s="45"/>
      <c r="K53" s="49"/>
    </row>
    <row r="54" s="1" customFormat="1" ht="29.28" customHeight="1">
      <c r="B54" s="44"/>
      <c r="C54" s="154" t="s">
        <v>95</v>
      </c>
      <c r="D54" s="143"/>
      <c r="E54" s="143"/>
      <c r="F54" s="143"/>
      <c r="G54" s="143"/>
      <c r="H54" s="143"/>
      <c r="I54" s="155"/>
      <c r="J54" s="156" t="s">
        <v>96</v>
      </c>
      <c r="K54" s="157"/>
    </row>
    <row r="55" s="1" customFormat="1" ht="10.32" customHeight="1">
      <c r="B55" s="44"/>
      <c r="C55" s="45"/>
      <c r="D55" s="45"/>
      <c r="E55" s="45"/>
      <c r="F55" s="45"/>
      <c r="G55" s="45"/>
      <c r="H55" s="45"/>
      <c r="I55" s="128"/>
      <c r="J55" s="45"/>
      <c r="K55" s="49"/>
    </row>
    <row r="56" s="1" customFormat="1" ht="29.28" customHeight="1">
      <c r="B56" s="44"/>
      <c r="C56" s="158" t="s">
        <v>97</v>
      </c>
      <c r="D56" s="45"/>
      <c r="E56" s="45"/>
      <c r="F56" s="45"/>
      <c r="G56" s="45"/>
      <c r="H56" s="45"/>
      <c r="I56" s="128"/>
      <c r="J56" s="139">
        <f>J84</f>
        <v>0</v>
      </c>
      <c r="K56" s="49"/>
      <c r="AU56" s="22" t="s">
        <v>98</v>
      </c>
    </row>
    <row r="57" s="7" customFormat="1" ht="24.96" customHeight="1">
      <c r="B57" s="159"/>
      <c r="C57" s="160"/>
      <c r="D57" s="161" t="s">
        <v>99</v>
      </c>
      <c r="E57" s="162"/>
      <c r="F57" s="162"/>
      <c r="G57" s="162"/>
      <c r="H57" s="162"/>
      <c r="I57" s="163"/>
      <c r="J57" s="164">
        <f>J85</f>
        <v>0</v>
      </c>
      <c r="K57" s="165"/>
    </row>
    <row r="58" s="7" customFormat="1" ht="24.96" customHeight="1">
      <c r="B58" s="159"/>
      <c r="C58" s="160"/>
      <c r="D58" s="161" t="s">
        <v>100</v>
      </c>
      <c r="E58" s="162"/>
      <c r="F58" s="162"/>
      <c r="G58" s="162"/>
      <c r="H58" s="162"/>
      <c r="I58" s="163"/>
      <c r="J58" s="164">
        <f>J86</f>
        <v>0</v>
      </c>
      <c r="K58" s="165"/>
    </row>
    <row r="59" s="7" customFormat="1" ht="24.96" customHeight="1">
      <c r="B59" s="159"/>
      <c r="C59" s="160"/>
      <c r="D59" s="161" t="s">
        <v>101</v>
      </c>
      <c r="E59" s="162"/>
      <c r="F59" s="162"/>
      <c r="G59" s="162"/>
      <c r="H59" s="162"/>
      <c r="I59" s="163"/>
      <c r="J59" s="164">
        <f>J142</f>
        <v>0</v>
      </c>
      <c r="K59" s="165"/>
    </row>
    <row r="60" s="7" customFormat="1" ht="24.96" customHeight="1">
      <c r="B60" s="159"/>
      <c r="C60" s="160"/>
      <c r="D60" s="161" t="s">
        <v>102</v>
      </c>
      <c r="E60" s="162"/>
      <c r="F60" s="162"/>
      <c r="G60" s="162"/>
      <c r="H60" s="162"/>
      <c r="I60" s="163"/>
      <c r="J60" s="164">
        <f>J147</f>
        <v>0</v>
      </c>
      <c r="K60" s="165"/>
    </row>
    <row r="61" s="7" customFormat="1" ht="24.96" customHeight="1">
      <c r="B61" s="159"/>
      <c r="C61" s="160"/>
      <c r="D61" s="161" t="s">
        <v>103</v>
      </c>
      <c r="E61" s="162"/>
      <c r="F61" s="162"/>
      <c r="G61" s="162"/>
      <c r="H61" s="162"/>
      <c r="I61" s="163"/>
      <c r="J61" s="164">
        <f>J182</f>
        <v>0</v>
      </c>
      <c r="K61" s="165"/>
    </row>
    <row r="62" s="7" customFormat="1" ht="24.96" customHeight="1">
      <c r="B62" s="159"/>
      <c r="C62" s="160"/>
      <c r="D62" s="161" t="s">
        <v>104</v>
      </c>
      <c r="E62" s="162"/>
      <c r="F62" s="162"/>
      <c r="G62" s="162"/>
      <c r="H62" s="162"/>
      <c r="I62" s="163"/>
      <c r="J62" s="164">
        <f>J187</f>
        <v>0</v>
      </c>
      <c r="K62" s="165"/>
    </row>
    <row r="63" s="8" customFormat="1" ht="19.92" customHeight="1">
      <c r="B63" s="166"/>
      <c r="C63" s="167"/>
      <c r="D63" s="168" t="s">
        <v>105</v>
      </c>
      <c r="E63" s="169"/>
      <c r="F63" s="169"/>
      <c r="G63" s="169"/>
      <c r="H63" s="169"/>
      <c r="I63" s="170"/>
      <c r="J63" s="171">
        <f>J226</f>
        <v>0</v>
      </c>
      <c r="K63" s="172"/>
    </row>
    <row r="64" s="8" customFormat="1" ht="19.92" customHeight="1">
      <c r="B64" s="166"/>
      <c r="C64" s="167"/>
      <c r="D64" s="168" t="s">
        <v>106</v>
      </c>
      <c r="E64" s="169"/>
      <c r="F64" s="169"/>
      <c r="G64" s="169"/>
      <c r="H64" s="169"/>
      <c r="I64" s="170"/>
      <c r="J64" s="171">
        <f>J234</f>
        <v>0</v>
      </c>
      <c r="K64" s="172"/>
    </row>
    <row r="65" s="1" customFormat="1" ht="21.84" customHeight="1">
      <c r="B65" s="44"/>
      <c r="C65" s="45"/>
      <c r="D65" s="45"/>
      <c r="E65" s="45"/>
      <c r="F65" s="45"/>
      <c r="G65" s="45"/>
      <c r="H65" s="45"/>
      <c r="I65" s="128"/>
      <c r="J65" s="45"/>
      <c r="K65" s="49"/>
    </row>
    <row r="66" s="1" customFormat="1" ht="6.96" customHeight="1">
      <c r="B66" s="65"/>
      <c r="C66" s="66"/>
      <c r="D66" s="66"/>
      <c r="E66" s="66"/>
      <c r="F66" s="66"/>
      <c r="G66" s="66"/>
      <c r="H66" s="66"/>
      <c r="I66" s="150"/>
      <c r="J66" s="66"/>
      <c r="K66" s="67"/>
    </row>
    <row r="70" s="1" customFormat="1" ht="6.96" customHeight="1">
      <c r="B70" s="68"/>
      <c r="C70" s="69"/>
      <c r="D70" s="69"/>
      <c r="E70" s="69"/>
      <c r="F70" s="69"/>
      <c r="G70" s="69"/>
      <c r="H70" s="69"/>
      <c r="I70" s="151"/>
      <c r="J70" s="69"/>
      <c r="K70" s="69"/>
      <c r="L70" s="44"/>
    </row>
    <row r="71" s="1" customFormat="1" ht="36.96" customHeight="1">
      <c r="B71" s="44"/>
      <c r="C71" s="70" t="s">
        <v>107</v>
      </c>
      <c r="L71" s="44"/>
    </row>
    <row r="72" s="1" customFormat="1" ht="6.96" customHeight="1">
      <c r="B72" s="44"/>
      <c r="L72" s="44"/>
    </row>
    <row r="73" s="1" customFormat="1" ht="14.4" customHeight="1">
      <c r="B73" s="44"/>
      <c r="C73" s="72" t="s">
        <v>19</v>
      </c>
      <c r="L73" s="44"/>
    </row>
    <row r="74" s="1" customFormat="1" ht="16.5" customHeight="1">
      <c r="B74" s="44"/>
      <c r="E74" s="173" t="str">
        <f>E7</f>
        <v>Jabloňová, Praha 10, č. akce 999366</v>
      </c>
      <c r="F74" s="72"/>
      <c r="G74" s="72"/>
      <c r="H74" s="72"/>
      <c r="L74" s="44"/>
    </row>
    <row r="75" s="1" customFormat="1" ht="14.4" customHeight="1">
      <c r="B75" s="44"/>
      <c r="C75" s="72" t="s">
        <v>91</v>
      </c>
      <c r="L75" s="44"/>
    </row>
    <row r="76" s="1" customFormat="1" ht="17.25" customHeight="1">
      <c r="B76" s="44"/>
      <c r="E76" s="75" t="str">
        <f>E9</f>
        <v>01 - Komunikace</v>
      </c>
      <c r="F76" s="1"/>
      <c r="G76" s="1"/>
      <c r="H76" s="1"/>
      <c r="L76" s="44"/>
    </row>
    <row r="77" s="1" customFormat="1" ht="6.96" customHeight="1">
      <c r="B77" s="44"/>
      <c r="L77" s="44"/>
    </row>
    <row r="78" s="1" customFormat="1" ht="18" customHeight="1">
      <c r="B78" s="44"/>
      <c r="C78" s="72" t="s">
        <v>23</v>
      </c>
      <c r="F78" s="174" t="str">
        <f>F12</f>
        <v xml:space="preserve"> </v>
      </c>
      <c r="I78" s="175" t="s">
        <v>25</v>
      </c>
      <c r="J78" s="77" t="str">
        <f>IF(J12="","",J12)</f>
        <v>26. 6. 2017</v>
      </c>
      <c r="L78" s="44"/>
    </row>
    <row r="79" s="1" customFormat="1" ht="6.96" customHeight="1">
      <c r="B79" s="44"/>
      <c r="L79" s="44"/>
    </row>
    <row r="80" s="1" customFormat="1">
      <c r="B80" s="44"/>
      <c r="C80" s="72" t="s">
        <v>27</v>
      </c>
      <c r="F80" s="174" t="str">
        <f>E15</f>
        <v>TSK Praha, a.s.</v>
      </c>
      <c r="I80" s="175" t="s">
        <v>33</v>
      </c>
      <c r="J80" s="174" t="str">
        <f>E21</f>
        <v>AVS Projekt s.r.o.</v>
      </c>
      <c r="L80" s="44"/>
    </row>
    <row r="81" s="1" customFormat="1" ht="14.4" customHeight="1">
      <c r="B81" s="44"/>
      <c r="C81" s="72" t="s">
        <v>31</v>
      </c>
      <c r="F81" s="174" t="str">
        <f>IF(E18="","",E18)</f>
        <v/>
      </c>
      <c r="L81" s="44"/>
    </row>
    <row r="82" s="1" customFormat="1" ht="10.32" customHeight="1">
      <c r="B82" s="44"/>
      <c r="L82" s="44"/>
    </row>
    <row r="83" s="9" customFormat="1" ht="29.28" customHeight="1">
      <c r="B83" s="176"/>
      <c r="C83" s="177" t="s">
        <v>108</v>
      </c>
      <c r="D83" s="178" t="s">
        <v>56</v>
      </c>
      <c r="E83" s="178" t="s">
        <v>52</v>
      </c>
      <c r="F83" s="178" t="s">
        <v>109</v>
      </c>
      <c r="G83" s="178" t="s">
        <v>110</v>
      </c>
      <c r="H83" s="178" t="s">
        <v>111</v>
      </c>
      <c r="I83" s="179" t="s">
        <v>112</v>
      </c>
      <c r="J83" s="178" t="s">
        <v>96</v>
      </c>
      <c r="K83" s="180" t="s">
        <v>113</v>
      </c>
      <c r="L83" s="176"/>
      <c r="M83" s="90" t="s">
        <v>114</v>
      </c>
      <c r="N83" s="91" t="s">
        <v>41</v>
      </c>
      <c r="O83" s="91" t="s">
        <v>115</v>
      </c>
      <c r="P83" s="91" t="s">
        <v>116</v>
      </c>
      <c r="Q83" s="91" t="s">
        <v>117</v>
      </c>
      <c r="R83" s="91" t="s">
        <v>118</v>
      </c>
      <c r="S83" s="91" t="s">
        <v>119</v>
      </c>
      <c r="T83" s="92" t="s">
        <v>120</v>
      </c>
    </row>
    <row r="84" s="1" customFormat="1" ht="29.28" customHeight="1">
      <c r="B84" s="44"/>
      <c r="C84" s="94" t="s">
        <v>97</v>
      </c>
      <c r="J84" s="181">
        <f>BK84</f>
        <v>0</v>
      </c>
      <c r="L84" s="44"/>
      <c r="M84" s="93"/>
      <c r="N84" s="80"/>
      <c r="O84" s="80"/>
      <c r="P84" s="182">
        <f>P85+P86+P142+P147+P182+P187</f>
        <v>0</v>
      </c>
      <c r="Q84" s="80"/>
      <c r="R84" s="182">
        <f>R85+R86+R142+R147+R182+R187</f>
        <v>13093.059379999999</v>
      </c>
      <c r="S84" s="80"/>
      <c r="T84" s="183">
        <f>T85+T86+T142+T147+T182+T187</f>
        <v>22729.873999999996</v>
      </c>
      <c r="AT84" s="22" t="s">
        <v>70</v>
      </c>
      <c r="AU84" s="22" t="s">
        <v>98</v>
      </c>
      <c r="BK84" s="184">
        <f>BK85+BK86+BK142+BK147+BK182+BK187</f>
        <v>0</v>
      </c>
    </row>
    <row r="85" s="10" customFormat="1" ht="37.44" customHeight="1">
      <c r="B85" s="185"/>
      <c r="D85" s="186" t="s">
        <v>70</v>
      </c>
      <c r="E85" s="187" t="s">
        <v>121</v>
      </c>
      <c r="F85" s="187" t="s">
        <v>122</v>
      </c>
      <c r="I85" s="188"/>
      <c r="J85" s="189">
        <f>BK85</f>
        <v>0</v>
      </c>
      <c r="L85" s="185"/>
      <c r="M85" s="190"/>
      <c r="N85" s="191"/>
      <c r="O85" s="191"/>
      <c r="P85" s="192">
        <v>0</v>
      </c>
      <c r="Q85" s="191"/>
      <c r="R85" s="192">
        <v>0</v>
      </c>
      <c r="S85" s="191"/>
      <c r="T85" s="193">
        <v>0</v>
      </c>
      <c r="AR85" s="186" t="s">
        <v>79</v>
      </c>
      <c r="AT85" s="194" t="s">
        <v>70</v>
      </c>
      <c r="AU85" s="194" t="s">
        <v>71</v>
      </c>
      <c r="AY85" s="186" t="s">
        <v>123</v>
      </c>
      <c r="BK85" s="195">
        <v>0</v>
      </c>
    </row>
    <row r="86" s="10" customFormat="1" ht="24.96" customHeight="1">
      <c r="B86" s="185"/>
      <c r="D86" s="186" t="s">
        <v>70</v>
      </c>
      <c r="E86" s="187" t="s">
        <v>79</v>
      </c>
      <c r="F86" s="187" t="s">
        <v>124</v>
      </c>
      <c r="I86" s="188"/>
      <c r="J86" s="189">
        <f>BK86</f>
        <v>0</v>
      </c>
      <c r="L86" s="185"/>
      <c r="M86" s="190"/>
      <c r="N86" s="191"/>
      <c r="O86" s="191"/>
      <c r="P86" s="192">
        <f>SUM(P87:P141)</f>
        <v>0</v>
      </c>
      <c r="Q86" s="191"/>
      <c r="R86" s="192">
        <f>SUM(R87:R141)</f>
        <v>0.032730000000000002</v>
      </c>
      <c r="S86" s="191"/>
      <c r="T86" s="193">
        <f>SUM(T87:T141)</f>
        <v>22729.208999999995</v>
      </c>
      <c r="AR86" s="186" t="s">
        <v>79</v>
      </c>
      <c r="AT86" s="194" t="s">
        <v>70</v>
      </c>
      <c r="AU86" s="194" t="s">
        <v>71</v>
      </c>
      <c r="AY86" s="186" t="s">
        <v>123</v>
      </c>
      <c r="BK86" s="195">
        <f>SUM(BK87:BK141)</f>
        <v>0</v>
      </c>
    </row>
    <row r="87" s="1" customFormat="1" ht="25.5" customHeight="1">
      <c r="B87" s="196"/>
      <c r="C87" s="197" t="s">
        <v>79</v>
      </c>
      <c r="D87" s="197" t="s">
        <v>125</v>
      </c>
      <c r="E87" s="198" t="s">
        <v>126</v>
      </c>
      <c r="F87" s="199" t="s">
        <v>127</v>
      </c>
      <c r="G87" s="200" t="s">
        <v>128</v>
      </c>
      <c r="H87" s="201">
        <v>400</v>
      </c>
      <c r="I87" s="202"/>
      <c r="J87" s="203">
        <f>ROUND(I87*H87,2)</f>
        <v>0</v>
      </c>
      <c r="K87" s="199" t="s">
        <v>129</v>
      </c>
      <c r="L87" s="44"/>
      <c r="M87" s="204" t="s">
        <v>5</v>
      </c>
      <c r="N87" s="205" t="s">
        <v>42</v>
      </c>
      <c r="O87" s="45"/>
      <c r="P87" s="206">
        <f>O87*H87</f>
        <v>0</v>
      </c>
      <c r="Q87" s="206">
        <v>0</v>
      </c>
      <c r="R87" s="206">
        <f>Q87*H87</f>
        <v>0</v>
      </c>
      <c r="S87" s="206">
        <v>0.255</v>
      </c>
      <c r="T87" s="207">
        <f>S87*H87</f>
        <v>102</v>
      </c>
      <c r="AR87" s="22" t="s">
        <v>130</v>
      </c>
      <c r="AT87" s="22" t="s">
        <v>125</v>
      </c>
      <c r="AU87" s="22" t="s">
        <v>79</v>
      </c>
      <c r="AY87" s="22" t="s">
        <v>123</v>
      </c>
      <c r="BE87" s="208">
        <f>IF(N87="základní",J87,0)</f>
        <v>0</v>
      </c>
      <c r="BF87" s="208">
        <f>IF(N87="snížená",J87,0)</f>
        <v>0</v>
      </c>
      <c r="BG87" s="208">
        <f>IF(N87="zákl. přenesená",J87,0)</f>
        <v>0</v>
      </c>
      <c r="BH87" s="208">
        <f>IF(N87="sníž. přenesená",J87,0)</f>
        <v>0</v>
      </c>
      <c r="BI87" s="208">
        <f>IF(N87="nulová",J87,0)</f>
        <v>0</v>
      </c>
      <c r="BJ87" s="22" t="s">
        <v>79</v>
      </c>
      <c r="BK87" s="208">
        <f>ROUND(I87*H87,2)</f>
        <v>0</v>
      </c>
      <c r="BL87" s="22" t="s">
        <v>130</v>
      </c>
      <c r="BM87" s="22" t="s">
        <v>131</v>
      </c>
    </row>
    <row r="88" s="1" customFormat="1" ht="16.5" customHeight="1">
      <c r="B88" s="196"/>
      <c r="C88" s="197" t="s">
        <v>81</v>
      </c>
      <c r="D88" s="197" t="s">
        <v>125</v>
      </c>
      <c r="E88" s="198" t="s">
        <v>132</v>
      </c>
      <c r="F88" s="199" t="s">
        <v>133</v>
      </c>
      <c r="G88" s="200" t="s">
        <v>128</v>
      </c>
      <c r="H88" s="201">
        <v>16</v>
      </c>
      <c r="I88" s="202"/>
      <c r="J88" s="203">
        <f>ROUND(I88*H88,2)</f>
        <v>0</v>
      </c>
      <c r="K88" s="199" t="s">
        <v>129</v>
      </c>
      <c r="L88" s="44"/>
      <c r="M88" s="204" t="s">
        <v>5</v>
      </c>
      <c r="N88" s="205" t="s">
        <v>42</v>
      </c>
      <c r="O88" s="45"/>
      <c r="P88" s="206">
        <f>O88*H88</f>
        <v>0</v>
      </c>
      <c r="Q88" s="206">
        <v>0</v>
      </c>
      <c r="R88" s="206">
        <f>Q88*H88</f>
        <v>0</v>
      </c>
      <c r="S88" s="206">
        <v>0.44</v>
      </c>
      <c r="T88" s="207">
        <f>S88*H88</f>
        <v>7.04</v>
      </c>
      <c r="AR88" s="22" t="s">
        <v>130</v>
      </c>
      <c r="AT88" s="22" t="s">
        <v>125</v>
      </c>
      <c r="AU88" s="22" t="s">
        <v>79</v>
      </c>
      <c r="AY88" s="22" t="s">
        <v>123</v>
      </c>
      <c r="BE88" s="208">
        <f>IF(N88="základní",J88,0)</f>
        <v>0</v>
      </c>
      <c r="BF88" s="208">
        <f>IF(N88="snížená",J88,0)</f>
        <v>0</v>
      </c>
      <c r="BG88" s="208">
        <f>IF(N88="zákl. přenesená",J88,0)</f>
        <v>0</v>
      </c>
      <c r="BH88" s="208">
        <f>IF(N88="sníž. přenesená",J88,0)</f>
        <v>0</v>
      </c>
      <c r="BI88" s="208">
        <f>IF(N88="nulová",J88,0)</f>
        <v>0</v>
      </c>
      <c r="BJ88" s="22" t="s">
        <v>79</v>
      </c>
      <c r="BK88" s="208">
        <f>ROUND(I88*H88,2)</f>
        <v>0</v>
      </c>
      <c r="BL88" s="22" t="s">
        <v>130</v>
      </c>
      <c r="BM88" s="22" t="s">
        <v>134</v>
      </c>
    </row>
    <row r="89" s="1" customFormat="1" ht="16.5" customHeight="1">
      <c r="B89" s="196"/>
      <c r="C89" s="197" t="s">
        <v>135</v>
      </c>
      <c r="D89" s="197" t="s">
        <v>125</v>
      </c>
      <c r="E89" s="198" t="s">
        <v>136</v>
      </c>
      <c r="F89" s="199" t="s">
        <v>137</v>
      </c>
      <c r="G89" s="200" t="s">
        <v>128</v>
      </c>
      <c r="H89" s="201">
        <v>16</v>
      </c>
      <c r="I89" s="202"/>
      <c r="J89" s="203">
        <f>ROUND(I89*H89,2)</f>
        <v>0</v>
      </c>
      <c r="K89" s="199" t="s">
        <v>129</v>
      </c>
      <c r="L89" s="44"/>
      <c r="M89" s="204" t="s">
        <v>5</v>
      </c>
      <c r="N89" s="205" t="s">
        <v>42</v>
      </c>
      <c r="O89" s="45"/>
      <c r="P89" s="206">
        <f>O89*H89</f>
        <v>0</v>
      </c>
      <c r="Q89" s="206">
        <v>0</v>
      </c>
      <c r="R89" s="206">
        <f>Q89*H89</f>
        <v>0</v>
      </c>
      <c r="S89" s="206">
        <v>0.625</v>
      </c>
      <c r="T89" s="207">
        <f>S89*H89</f>
        <v>10</v>
      </c>
      <c r="AR89" s="22" t="s">
        <v>130</v>
      </c>
      <c r="AT89" s="22" t="s">
        <v>125</v>
      </c>
      <c r="AU89" s="22" t="s">
        <v>79</v>
      </c>
      <c r="AY89" s="22" t="s">
        <v>123</v>
      </c>
      <c r="BE89" s="208">
        <f>IF(N89="základní",J89,0)</f>
        <v>0</v>
      </c>
      <c r="BF89" s="208">
        <f>IF(N89="snížená",J89,0)</f>
        <v>0</v>
      </c>
      <c r="BG89" s="208">
        <f>IF(N89="zákl. přenesená",J89,0)</f>
        <v>0</v>
      </c>
      <c r="BH89" s="208">
        <f>IF(N89="sníž. přenesená",J89,0)</f>
        <v>0</v>
      </c>
      <c r="BI89" s="208">
        <f>IF(N89="nulová",J89,0)</f>
        <v>0</v>
      </c>
      <c r="BJ89" s="22" t="s">
        <v>79</v>
      </c>
      <c r="BK89" s="208">
        <f>ROUND(I89*H89,2)</f>
        <v>0</v>
      </c>
      <c r="BL89" s="22" t="s">
        <v>130</v>
      </c>
      <c r="BM89" s="22" t="s">
        <v>138</v>
      </c>
    </row>
    <row r="90" s="1" customFormat="1" ht="16.5" customHeight="1">
      <c r="B90" s="196"/>
      <c r="C90" s="197" t="s">
        <v>130</v>
      </c>
      <c r="D90" s="197" t="s">
        <v>125</v>
      </c>
      <c r="E90" s="198" t="s">
        <v>139</v>
      </c>
      <c r="F90" s="199" t="s">
        <v>140</v>
      </c>
      <c r="G90" s="200" t="s">
        <v>128</v>
      </c>
      <c r="H90" s="201">
        <v>230</v>
      </c>
      <c r="I90" s="202"/>
      <c r="J90" s="203">
        <f>ROUND(I90*H90,2)</f>
        <v>0</v>
      </c>
      <c r="K90" s="199" t="s">
        <v>129</v>
      </c>
      <c r="L90" s="44"/>
      <c r="M90" s="204" t="s">
        <v>5</v>
      </c>
      <c r="N90" s="205" t="s">
        <v>42</v>
      </c>
      <c r="O90" s="45"/>
      <c r="P90" s="206">
        <f>O90*H90</f>
        <v>0</v>
      </c>
      <c r="Q90" s="206">
        <v>0</v>
      </c>
      <c r="R90" s="206">
        <f>Q90*H90</f>
        <v>0</v>
      </c>
      <c r="S90" s="206">
        <v>0.57999999999999996</v>
      </c>
      <c r="T90" s="207">
        <f>S90*H90</f>
        <v>133.39999999999998</v>
      </c>
      <c r="AR90" s="22" t="s">
        <v>130</v>
      </c>
      <c r="AT90" s="22" t="s">
        <v>125</v>
      </c>
      <c r="AU90" s="22" t="s">
        <v>79</v>
      </c>
      <c r="AY90" s="22" t="s">
        <v>123</v>
      </c>
      <c r="BE90" s="208">
        <f>IF(N90="základní",J90,0)</f>
        <v>0</v>
      </c>
      <c r="BF90" s="208">
        <f>IF(N90="snížená",J90,0)</f>
        <v>0</v>
      </c>
      <c r="BG90" s="208">
        <f>IF(N90="zákl. přenesená",J90,0)</f>
        <v>0</v>
      </c>
      <c r="BH90" s="208">
        <f>IF(N90="sníž. přenesená",J90,0)</f>
        <v>0</v>
      </c>
      <c r="BI90" s="208">
        <f>IF(N90="nulová",J90,0)</f>
        <v>0</v>
      </c>
      <c r="BJ90" s="22" t="s">
        <v>79</v>
      </c>
      <c r="BK90" s="208">
        <f>ROUND(I90*H90,2)</f>
        <v>0</v>
      </c>
      <c r="BL90" s="22" t="s">
        <v>130</v>
      </c>
      <c r="BM90" s="22" t="s">
        <v>141</v>
      </c>
    </row>
    <row r="91" s="1" customFormat="1" ht="25.5" customHeight="1">
      <c r="B91" s="196"/>
      <c r="C91" s="197" t="s">
        <v>142</v>
      </c>
      <c r="D91" s="197" t="s">
        <v>125</v>
      </c>
      <c r="E91" s="198" t="s">
        <v>143</v>
      </c>
      <c r="F91" s="199" t="s">
        <v>144</v>
      </c>
      <c r="G91" s="200" t="s">
        <v>128</v>
      </c>
      <c r="H91" s="201">
        <v>230</v>
      </c>
      <c r="I91" s="202"/>
      <c r="J91" s="203">
        <f>ROUND(I91*H91,2)</f>
        <v>0</v>
      </c>
      <c r="K91" s="199" t="s">
        <v>129</v>
      </c>
      <c r="L91" s="44"/>
      <c r="M91" s="204" t="s">
        <v>5</v>
      </c>
      <c r="N91" s="205" t="s">
        <v>42</v>
      </c>
      <c r="O91" s="45"/>
      <c r="P91" s="206">
        <f>O91*H91</f>
        <v>0</v>
      </c>
      <c r="Q91" s="206">
        <v>0</v>
      </c>
      <c r="R91" s="206">
        <f>Q91*H91</f>
        <v>0</v>
      </c>
      <c r="S91" s="206">
        <v>0.625</v>
      </c>
      <c r="T91" s="207">
        <f>S91*H91</f>
        <v>143.75</v>
      </c>
      <c r="AR91" s="22" t="s">
        <v>130</v>
      </c>
      <c r="AT91" s="22" t="s">
        <v>125</v>
      </c>
      <c r="AU91" s="22" t="s">
        <v>79</v>
      </c>
      <c r="AY91" s="22" t="s">
        <v>123</v>
      </c>
      <c r="BE91" s="208">
        <f>IF(N91="základní",J91,0)</f>
        <v>0</v>
      </c>
      <c r="BF91" s="208">
        <f>IF(N91="snížená",J91,0)</f>
        <v>0</v>
      </c>
      <c r="BG91" s="208">
        <f>IF(N91="zákl. přenesená",J91,0)</f>
        <v>0</v>
      </c>
      <c r="BH91" s="208">
        <f>IF(N91="sníž. přenesená",J91,0)</f>
        <v>0</v>
      </c>
      <c r="BI91" s="208">
        <f>IF(N91="nulová",J91,0)</f>
        <v>0</v>
      </c>
      <c r="BJ91" s="22" t="s">
        <v>79</v>
      </c>
      <c r="BK91" s="208">
        <f>ROUND(I91*H91,2)</f>
        <v>0</v>
      </c>
      <c r="BL91" s="22" t="s">
        <v>130</v>
      </c>
      <c r="BM91" s="22" t="s">
        <v>145</v>
      </c>
    </row>
    <row r="92" s="1" customFormat="1" ht="25.5" customHeight="1">
      <c r="B92" s="196"/>
      <c r="C92" s="197" t="s">
        <v>146</v>
      </c>
      <c r="D92" s="197" t="s">
        <v>125</v>
      </c>
      <c r="E92" s="198" t="s">
        <v>147</v>
      </c>
      <c r="F92" s="199" t="s">
        <v>148</v>
      </c>
      <c r="G92" s="200" t="s">
        <v>128</v>
      </c>
      <c r="H92" s="201">
        <v>12312</v>
      </c>
      <c r="I92" s="202"/>
      <c r="J92" s="203">
        <f>ROUND(I92*H92,2)</f>
        <v>0</v>
      </c>
      <c r="K92" s="199" t="s">
        <v>129</v>
      </c>
      <c r="L92" s="44"/>
      <c r="M92" s="204" t="s">
        <v>5</v>
      </c>
      <c r="N92" s="205" t="s">
        <v>42</v>
      </c>
      <c r="O92" s="45"/>
      <c r="P92" s="206">
        <f>O92*H92</f>
        <v>0</v>
      </c>
      <c r="Q92" s="206">
        <v>0</v>
      </c>
      <c r="R92" s="206">
        <f>Q92*H92</f>
        <v>0</v>
      </c>
      <c r="S92" s="206">
        <v>0.5</v>
      </c>
      <c r="T92" s="207">
        <f>S92*H92</f>
        <v>6156</v>
      </c>
      <c r="AR92" s="22" t="s">
        <v>130</v>
      </c>
      <c r="AT92" s="22" t="s">
        <v>125</v>
      </c>
      <c r="AU92" s="22" t="s">
        <v>79</v>
      </c>
      <c r="AY92" s="22" t="s">
        <v>123</v>
      </c>
      <c r="BE92" s="208">
        <f>IF(N92="základní",J92,0)</f>
        <v>0</v>
      </c>
      <c r="BF92" s="208">
        <f>IF(N92="snížená",J92,0)</f>
        <v>0</v>
      </c>
      <c r="BG92" s="208">
        <f>IF(N92="zákl. přenesená",J92,0)</f>
        <v>0</v>
      </c>
      <c r="BH92" s="208">
        <f>IF(N92="sníž. přenesená",J92,0)</f>
        <v>0</v>
      </c>
      <c r="BI92" s="208">
        <f>IF(N92="nulová",J92,0)</f>
        <v>0</v>
      </c>
      <c r="BJ92" s="22" t="s">
        <v>79</v>
      </c>
      <c r="BK92" s="208">
        <f>ROUND(I92*H92,2)</f>
        <v>0</v>
      </c>
      <c r="BL92" s="22" t="s">
        <v>130</v>
      </c>
      <c r="BM92" s="22" t="s">
        <v>149</v>
      </c>
    </row>
    <row r="93" s="1" customFormat="1" ht="25.5" customHeight="1">
      <c r="B93" s="196"/>
      <c r="C93" s="197" t="s">
        <v>150</v>
      </c>
      <c r="D93" s="197" t="s">
        <v>125</v>
      </c>
      <c r="E93" s="198" t="s">
        <v>151</v>
      </c>
      <c r="F93" s="199" t="s">
        <v>152</v>
      </c>
      <c r="G93" s="200" t="s">
        <v>128</v>
      </c>
      <c r="H93" s="201">
        <v>12312</v>
      </c>
      <c r="I93" s="202"/>
      <c r="J93" s="203">
        <f>ROUND(I93*H93,2)</f>
        <v>0</v>
      </c>
      <c r="K93" s="199" t="s">
        <v>129</v>
      </c>
      <c r="L93" s="44"/>
      <c r="M93" s="204" t="s">
        <v>5</v>
      </c>
      <c r="N93" s="205" t="s">
        <v>42</v>
      </c>
      <c r="O93" s="45"/>
      <c r="P93" s="206">
        <f>O93*H93</f>
        <v>0</v>
      </c>
      <c r="Q93" s="206">
        <v>0</v>
      </c>
      <c r="R93" s="206">
        <f>Q93*H93</f>
        <v>0</v>
      </c>
      <c r="S93" s="206">
        <v>0.44</v>
      </c>
      <c r="T93" s="207">
        <f>S93*H93</f>
        <v>5417.2799999999997</v>
      </c>
      <c r="AR93" s="22" t="s">
        <v>130</v>
      </c>
      <c r="AT93" s="22" t="s">
        <v>125</v>
      </c>
      <c r="AU93" s="22" t="s">
        <v>79</v>
      </c>
      <c r="AY93" s="22" t="s">
        <v>123</v>
      </c>
      <c r="BE93" s="208">
        <f>IF(N93="základní",J93,0)</f>
        <v>0</v>
      </c>
      <c r="BF93" s="208">
        <f>IF(N93="snížená",J93,0)</f>
        <v>0</v>
      </c>
      <c r="BG93" s="208">
        <f>IF(N93="zákl. přenesená",J93,0)</f>
        <v>0</v>
      </c>
      <c r="BH93" s="208">
        <f>IF(N93="sníž. přenesená",J93,0)</f>
        <v>0</v>
      </c>
      <c r="BI93" s="208">
        <f>IF(N93="nulová",J93,0)</f>
        <v>0</v>
      </c>
      <c r="BJ93" s="22" t="s">
        <v>79</v>
      </c>
      <c r="BK93" s="208">
        <f>ROUND(I93*H93,2)</f>
        <v>0</v>
      </c>
      <c r="BL93" s="22" t="s">
        <v>130</v>
      </c>
      <c r="BM93" s="22" t="s">
        <v>153</v>
      </c>
    </row>
    <row r="94" s="1" customFormat="1" ht="25.5" customHeight="1">
      <c r="B94" s="196"/>
      <c r="C94" s="197" t="s">
        <v>154</v>
      </c>
      <c r="D94" s="197" t="s">
        <v>125</v>
      </c>
      <c r="E94" s="198" t="s">
        <v>155</v>
      </c>
      <c r="F94" s="199" t="s">
        <v>156</v>
      </c>
      <c r="G94" s="200" t="s">
        <v>128</v>
      </c>
      <c r="H94" s="201">
        <v>6268</v>
      </c>
      <c r="I94" s="202"/>
      <c r="J94" s="203">
        <f>ROUND(I94*H94,2)</f>
        <v>0</v>
      </c>
      <c r="K94" s="199" t="s">
        <v>5</v>
      </c>
      <c r="L94" s="44"/>
      <c r="M94" s="204" t="s">
        <v>5</v>
      </c>
      <c r="N94" s="205" t="s">
        <v>42</v>
      </c>
      <c r="O94" s="45"/>
      <c r="P94" s="206">
        <f>O94*H94</f>
        <v>0</v>
      </c>
      <c r="Q94" s="206">
        <v>0</v>
      </c>
      <c r="R94" s="206">
        <f>Q94*H94</f>
        <v>0</v>
      </c>
      <c r="S94" s="206">
        <v>0</v>
      </c>
      <c r="T94" s="207">
        <f>S94*H94</f>
        <v>0</v>
      </c>
      <c r="AR94" s="22" t="s">
        <v>130</v>
      </c>
      <c r="AT94" s="22" t="s">
        <v>125</v>
      </c>
      <c r="AU94" s="22" t="s">
        <v>79</v>
      </c>
      <c r="AY94" s="22" t="s">
        <v>123</v>
      </c>
      <c r="BE94" s="208">
        <f>IF(N94="základní",J94,0)</f>
        <v>0</v>
      </c>
      <c r="BF94" s="208">
        <f>IF(N94="snížená",J94,0)</f>
        <v>0</v>
      </c>
      <c r="BG94" s="208">
        <f>IF(N94="zákl. přenesená",J94,0)</f>
        <v>0</v>
      </c>
      <c r="BH94" s="208">
        <f>IF(N94="sníž. přenesená",J94,0)</f>
        <v>0</v>
      </c>
      <c r="BI94" s="208">
        <f>IF(N94="nulová",J94,0)</f>
        <v>0</v>
      </c>
      <c r="BJ94" s="22" t="s">
        <v>79</v>
      </c>
      <c r="BK94" s="208">
        <f>ROUND(I94*H94,2)</f>
        <v>0</v>
      </c>
      <c r="BL94" s="22" t="s">
        <v>130</v>
      </c>
      <c r="BM94" s="22" t="s">
        <v>157</v>
      </c>
    </row>
    <row r="95" s="1" customFormat="1" ht="25.5" customHeight="1">
      <c r="B95" s="196"/>
      <c r="C95" s="197" t="s">
        <v>158</v>
      </c>
      <c r="D95" s="197" t="s">
        <v>125</v>
      </c>
      <c r="E95" s="198" t="s">
        <v>159</v>
      </c>
      <c r="F95" s="199" t="s">
        <v>160</v>
      </c>
      <c r="G95" s="200" t="s">
        <v>128</v>
      </c>
      <c r="H95" s="201">
        <v>12312</v>
      </c>
      <c r="I95" s="202"/>
      <c r="J95" s="203">
        <f>ROUND(I95*H95,2)</f>
        <v>0</v>
      </c>
      <c r="K95" s="199" t="s">
        <v>129</v>
      </c>
      <c r="L95" s="44"/>
      <c r="M95" s="204" t="s">
        <v>5</v>
      </c>
      <c r="N95" s="205" t="s">
        <v>42</v>
      </c>
      <c r="O95" s="45"/>
      <c r="P95" s="206">
        <f>O95*H95</f>
        <v>0</v>
      </c>
      <c r="Q95" s="206">
        <v>0</v>
      </c>
      <c r="R95" s="206">
        <f>Q95*H95</f>
        <v>0</v>
      </c>
      <c r="S95" s="206">
        <v>0.32500000000000001</v>
      </c>
      <c r="T95" s="207">
        <f>S95*H95</f>
        <v>4001.4000000000001</v>
      </c>
      <c r="AR95" s="22" t="s">
        <v>130</v>
      </c>
      <c r="AT95" s="22" t="s">
        <v>125</v>
      </c>
      <c r="AU95" s="22" t="s">
        <v>79</v>
      </c>
      <c r="AY95" s="22" t="s">
        <v>123</v>
      </c>
      <c r="BE95" s="208">
        <f>IF(N95="základní",J95,0)</f>
        <v>0</v>
      </c>
      <c r="BF95" s="208">
        <f>IF(N95="snížená",J95,0)</f>
        <v>0</v>
      </c>
      <c r="BG95" s="208">
        <f>IF(N95="zákl. přenesená",J95,0)</f>
        <v>0</v>
      </c>
      <c r="BH95" s="208">
        <f>IF(N95="sníž. přenesená",J95,0)</f>
        <v>0</v>
      </c>
      <c r="BI95" s="208">
        <f>IF(N95="nulová",J95,0)</f>
        <v>0</v>
      </c>
      <c r="BJ95" s="22" t="s">
        <v>79</v>
      </c>
      <c r="BK95" s="208">
        <f>ROUND(I95*H95,2)</f>
        <v>0</v>
      </c>
      <c r="BL95" s="22" t="s">
        <v>130</v>
      </c>
      <c r="BM95" s="22" t="s">
        <v>161</v>
      </c>
    </row>
    <row r="96" s="1" customFormat="1" ht="25.5" customHeight="1">
      <c r="B96" s="196"/>
      <c r="C96" s="197" t="s">
        <v>162</v>
      </c>
      <c r="D96" s="197" t="s">
        <v>125</v>
      </c>
      <c r="E96" s="198" t="s">
        <v>163</v>
      </c>
      <c r="F96" s="199" t="s">
        <v>164</v>
      </c>
      <c r="G96" s="200" t="s">
        <v>128</v>
      </c>
      <c r="H96" s="201">
        <v>5868</v>
      </c>
      <c r="I96" s="202"/>
      <c r="J96" s="203">
        <f>ROUND(I96*H96,2)</f>
        <v>0</v>
      </c>
      <c r="K96" s="199" t="s">
        <v>5</v>
      </c>
      <c r="L96" s="44"/>
      <c r="M96" s="204" t="s">
        <v>5</v>
      </c>
      <c r="N96" s="205" t="s">
        <v>42</v>
      </c>
      <c r="O96" s="45"/>
      <c r="P96" s="206">
        <f>O96*H96</f>
        <v>0</v>
      </c>
      <c r="Q96" s="206">
        <v>0</v>
      </c>
      <c r="R96" s="206">
        <f>Q96*H96</f>
        <v>0</v>
      </c>
      <c r="S96" s="206">
        <v>0</v>
      </c>
      <c r="T96" s="207">
        <f>S96*H96</f>
        <v>0</v>
      </c>
      <c r="AR96" s="22" t="s">
        <v>130</v>
      </c>
      <c r="AT96" s="22" t="s">
        <v>125</v>
      </c>
      <c r="AU96" s="22" t="s">
        <v>79</v>
      </c>
      <c r="AY96" s="22" t="s">
        <v>123</v>
      </c>
      <c r="BE96" s="208">
        <f>IF(N96="základní",J96,0)</f>
        <v>0</v>
      </c>
      <c r="BF96" s="208">
        <f>IF(N96="snížená",J96,0)</f>
        <v>0</v>
      </c>
      <c r="BG96" s="208">
        <f>IF(N96="zákl. přenesená",J96,0)</f>
        <v>0</v>
      </c>
      <c r="BH96" s="208">
        <f>IF(N96="sníž. přenesená",J96,0)</f>
        <v>0</v>
      </c>
      <c r="BI96" s="208">
        <f>IF(N96="nulová",J96,0)</f>
        <v>0</v>
      </c>
      <c r="BJ96" s="22" t="s">
        <v>79</v>
      </c>
      <c r="BK96" s="208">
        <f>ROUND(I96*H96,2)</f>
        <v>0</v>
      </c>
      <c r="BL96" s="22" t="s">
        <v>130</v>
      </c>
      <c r="BM96" s="22" t="s">
        <v>165</v>
      </c>
    </row>
    <row r="97" s="1" customFormat="1" ht="16.5" customHeight="1">
      <c r="B97" s="196"/>
      <c r="C97" s="197" t="s">
        <v>166</v>
      </c>
      <c r="D97" s="197" t="s">
        <v>125</v>
      </c>
      <c r="E97" s="198" t="s">
        <v>167</v>
      </c>
      <c r="F97" s="199" t="s">
        <v>168</v>
      </c>
      <c r="G97" s="200" t="s">
        <v>128</v>
      </c>
      <c r="H97" s="201">
        <v>5868</v>
      </c>
      <c r="I97" s="202"/>
      <c r="J97" s="203">
        <f>ROUND(I97*H97,2)</f>
        <v>0</v>
      </c>
      <c r="K97" s="199" t="s">
        <v>129</v>
      </c>
      <c r="L97" s="44"/>
      <c r="M97" s="204" t="s">
        <v>5</v>
      </c>
      <c r="N97" s="205" t="s">
        <v>42</v>
      </c>
      <c r="O97" s="45"/>
      <c r="P97" s="206">
        <f>O97*H97</f>
        <v>0</v>
      </c>
      <c r="Q97" s="206">
        <v>0</v>
      </c>
      <c r="R97" s="206">
        <f>Q97*H97</f>
        <v>0</v>
      </c>
      <c r="S97" s="206">
        <v>0.098000000000000004</v>
      </c>
      <c r="T97" s="207">
        <f>S97*H97</f>
        <v>575.06400000000008</v>
      </c>
      <c r="AR97" s="22" t="s">
        <v>130</v>
      </c>
      <c r="AT97" s="22" t="s">
        <v>125</v>
      </c>
      <c r="AU97" s="22" t="s">
        <v>79</v>
      </c>
      <c r="AY97" s="22" t="s">
        <v>123</v>
      </c>
      <c r="BE97" s="208">
        <f>IF(N97="základní",J97,0)</f>
        <v>0</v>
      </c>
      <c r="BF97" s="208">
        <f>IF(N97="snížená",J97,0)</f>
        <v>0</v>
      </c>
      <c r="BG97" s="208">
        <f>IF(N97="zákl. přenesená",J97,0)</f>
        <v>0</v>
      </c>
      <c r="BH97" s="208">
        <f>IF(N97="sníž. přenesená",J97,0)</f>
        <v>0</v>
      </c>
      <c r="BI97" s="208">
        <f>IF(N97="nulová",J97,0)</f>
        <v>0</v>
      </c>
      <c r="BJ97" s="22" t="s">
        <v>79</v>
      </c>
      <c r="BK97" s="208">
        <f>ROUND(I97*H97,2)</f>
        <v>0</v>
      </c>
      <c r="BL97" s="22" t="s">
        <v>130</v>
      </c>
      <c r="BM97" s="22" t="s">
        <v>169</v>
      </c>
    </row>
    <row r="98" s="1" customFormat="1" ht="16.5" customHeight="1">
      <c r="B98" s="196"/>
      <c r="C98" s="197" t="s">
        <v>170</v>
      </c>
      <c r="D98" s="197" t="s">
        <v>125</v>
      </c>
      <c r="E98" s="198" t="s">
        <v>171</v>
      </c>
      <c r="F98" s="199" t="s">
        <v>172</v>
      </c>
      <c r="G98" s="200" t="s">
        <v>128</v>
      </c>
      <c r="H98" s="201">
        <v>12312</v>
      </c>
      <c r="I98" s="202"/>
      <c r="J98" s="203">
        <f>ROUND(I98*H98,2)</f>
        <v>0</v>
      </c>
      <c r="K98" s="199" t="s">
        <v>129</v>
      </c>
      <c r="L98" s="44"/>
      <c r="M98" s="204" t="s">
        <v>5</v>
      </c>
      <c r="N98" s="205" t="s">
        <v>42</v>
      </c>
      <c r="O98" s="45"/>
      <c r="P98" s="206">
        <f>O98*H98</f>
        <v>0</v>
      </c>
      <c r="Q98" s="206">
        <v>0</v>
      </c>
      <c r="R98" s="206">
        <f>Q98*H98</f>
        <v>0</v>
      </c>
      <c r="S98" s="206">
        <v>0.45000000000000001</v>
      </c>
      <c r="T98" s="207">
        <f>S98*H98</f>
        <v>5540.4000000000005</v>
      </c>
      <c r="AR98" s="22" t="s">
        <v>130</v>
      </c>
      <c r="AT98" s="22" t="s">
        <v>125</v>
      </c>
      <c r="AU98" s="22" t="s">
        <v>79</v>
      </c>
      <c r="AY98" s="22" t="s">
        <v>123</v>
      </c>
      <c r="BE98" s="208">
        <f>IF(N98="základní",J98,0)</f>
        <v>0</v>
      </c>
      <c r="BF98" s="208">
        <f>IF(N98="snížená",J98,0)</f>
        <v>0</v>
      </c>
      <c r="BG98" s="208">
        <f>IF(N98="zákl. přenesená",J98,0)</f>
        <v>0</v>
      </c>
      <c r="BH98" s="208">
        <f>IF(N98="sníž. přenesená",J98,0)</f>
        <v>0</v>
      </c>
      <c r="BI98" s="208">
        <f>IF(N98="nulová",J98,0)</f>
        <v>0</v>
      </c>
      <c r="BJ98" s="22" t="s">
        <v>79</v>
      </c>
      <c r="BK98" s="208">
        <f>ROUND(I98*H98,2)</f>
        <v>0</v>
      </c>
      <c r="BL98" s="22" t="s">
        <v>130</v>
      </c>
      <c r="BM98" s="22" t="s">
        <v>173</v>
      </c>
    </row>
    <row r="99" s="1" customFormat="1" ht="16.5" customHeight="1">
      <c r="B99" s="196"/>
      <c r="C99" s="197" t="s">
        <v>174</v>
      </c>
      <c r="D99" s="197" t="s">
        <v>125</v>
      </c>
      <c r="E99" s="198" t="s">
        <v>175</v>
      </c>
      <c r="F99" s="199" t="s">
        <v>176</v>
      </c>
      <c r="G99" s="200" t="s">
        <v>177</v>
      </c>
      <c r="H99" s="201">
        <v>1920</v>
      </c>
      <c r="I99" s="202"/>
      <c r="J99" s="203">
        <f>ROUND(I99*H99,2)</f>
        <v>0</v>
      </c>
      <c r="K99" s="199" t="s">
        <v>129</v>
      </c>
      <c r="L99" s="44"/>
      <c r="M99" s="204" t="s">
        <v>5</v>
      </c>
      <c r="N99" s="205" t="s">
        <v>42</v>
      </c>
      <c r="O99" s="45"/>
      <c r="P99" s="206">
        <f>O99*H99</f>
        <v>0</v>
      </c>
      <c r="Q99" s="206">
        <v>0</v>
      </c>
      <c r="R99" s="206">
        <f>Q99*H99</f>
        <v>0</v>
      </c>
      <c r="S99" s="206">
        <v>0.28999999999999998</v>
      </c>
      <c r="T99" s="207">
        <f>S99*H99</f>
        <v>556.79999999999995</v>
      </c>
      <c r="AR99" s="22" t="s">
        <v>130</v>
      </c>
      <c r="AT99" s="22" t="s">
        <v>125</v>
      </c>
      <c r="AU99" s="22" t="s">
        <v>79</v>
      </c>
      <c r="AY99" s="22" t="s">
        <v>123</v>
      </c>
      <c r="BE99" s="208">
        <f>IF(N99="základní",J99,0)</f>
        <v>0</v>
      </c>
      <c r="BF99" s="208">
        <f>IF(N99="snížená",J99,0)</f>
        <v>0</v>
      </c>
      <c r="BG99" s="208">
        <f>IF(N99="zákl. přenesená",J99,0)</f>
        <v>0</v>
      </c>
      <c r="BH99" s="208">
        <f>IF(N99="sníž. přenesená",J99,0)</f>
        <v>0</v>
      </c>
      <c r="BI99" s="208">
        <f>IF(N99="nulová",J99,0)</f>
        <v>0</v>
      </c>
      <c r="BJ99" s="22" t="s">
        <v>79</v>
      </c>
      <c r="BK99" s="208">
        <f>ROUND(I99*H99,2)</f>
        <v>0</v>
      </c>
      <c r="BL99" s="22" t="s">
        <v>130</v>
      </c>
      <c r="BM99" s="22" t="s">
        <v>178</v>
      </c>
    </row>
    <row r="100" s="1" customFormat="1" ht="16.5" customHeight="1">
      <c r="B100" s="196"/>
      <c r="C100" s="197" t="s">
        <v>179</v>
      </c>
      <c r="D100" s="197" t="s">
        <v>125</v>
      </c>
      <c r="E100" s="198" t="s">
        <v>180</v>
      </c>
      <c r="F100" s="199" t="s">
        <v>181</v>
      </c>
      <c r="G100" s="200" t="s">
        <v>177</v>
      </c>
      <c r="H100" s="201">
        <v>265</v>
      </c>
      <c r="I100" s="202"/>
      <c r="J100" s="203">
        <f>ROUND(I100*H100,2)</f>
        <v>0</v>
      </c>
      <c r="K100" s="199" t="s">
        <v>129</v>
      </c>
      <c r="L100" s="44"/>
      <c r="M100" s="204" t="s">
        <v>5</v>
      </c>
      <c r="N100" s="205" t="s">
        <v>42</v>
      </c>
      <c r="O100" s="45"/>
      <c r="P100" s="206">
        <f>O100*H100</f>
        <v>0</v>
      </c>
      <c r="Q100" s="206">
        <v>0</v>
      </c>
      <c r="R100" s="206">
        <f>Q100*H100</f>
        <v>0</v>
      </c>
      <c r="S100" s="206">
        <v>0.11500000000000001</v>
      </c>
      <c r="T100" s="207">
        <f>S100*H100</f>
        <v>30.475000000000001</v>
      </c>
      <c r="AR100" s="22" t="s">
        <v>130</v>
      </c>
      <c r="AT100" s="22" t="s">
        <v>125</v>
      </c>
      <c r="AU100" s="22" t="s">
        <v>79</v>
      </c>
      <c r="AY100" s="22" t="s">
        <v>123</v>
      </c>
      <c r="BE100" s="208">
        <f>IF(N100="základní",J100,0)</f>
        <v>0</v>
      </c>
      <c r="BF100" s="208">
        <f>IF(N100="snížená",J100,0)</f>
        <v>0</v>
      </c>
      <c r="BG100" s="208">
        <f>IF(N100="zákl. přenesená",J100,0)</f>
        <v>0</v>
      </c>
      <c r="BH100" s="208">
        <f>IF(N100="sníž. přenesená",J100,0)</f>
        <v>0</v>
      </c>
      <c r="BI100" s="208">
        <f>IF(N100="nulová",J100,0)</f>
        <v>0</v>
      </c>
      <c r="BJ100" s="22" t="s">
        <v>79</v>
      </c>
      <c r="BK100" s="208">
        <f>ROUND(I100*H100,2)</f>
        <v>0</v>
      </c>
      <c r="BL100" s="22" t="s">
        <v>130</v>
      </c>
      <c r="BM100" s="22" t="s">
        <v>182</v>
      </c>
    </row>
    <row r="101" s="1" customFormat="1" ht="16.5" customHeight="1">
      <c r="B101" s="196"/>
      <c r="C101" s="197" t="s">
        <v>11</v>
      </c>
      <c r="D101" s="197" t="s">
        <v>125</v>
      </c>
      <c r="E101" s="198" t="s">
        <v>183</v>
      </c>
      <c r="F101" s="199" t="s">
        <v>184</v>
      </c>
      <c r="G101" s="200" t="s">
        <v>177</v>
      </c>
      <c r="H101" s="201">
        <v>1390</v>
      </c>
      <c r="I101" s="202"/>
      <c r="J101" s="203">
        <f>ROUND(I101*H101,2)</f>
        <v>0</v>
      </c>
      <c r="K101" s="199" t="s">
        <v>129</v>
      </c>
      <c r="L101" s="44"/>
      <c r="M101" s="204" t="s">
        <v>5</v>
      </c>
      <c r="N101" s="205" t="s">
        <v>42</v>
      </c>
      <c r="O101" s="45"/>
      <c r="P101" s="206">
        <f>O101*H101</f>
        <v>0</v>
      </c>
      <c r="Q101" s="206">
        <v>0</v>
      </c>
      <c r="R101" s="206">
        <f>Q101*H101</f>
        <v>0</v>
      </c>
      <c r="S101" s="206">
        <v>0.040000000000000001</v>
      </c>
      <c r="T101" s="207">
        <f>S101*H101</f>
        <v>55.600000000000001</v>
      </c>
      <c r="AR101" s="22" t="s">
        <v>130</v>
      </c>
      <c r="AT101" s="22" t="s">
        <v>125</v>
      </c>
      <c r="AU101" s="22" t="s">
        <v>79</v>
      </c>
      <c r="AY101" s="22" t="s">
        <v>123</v>
      </c>
      <c r="BE101" s="208">
        <f>IF(N101="základní",J101,0)</f>
        <v>0</v>
      </c>
      <c r="BF101" s="208">
        <f>IF(N101="snížená",J101,0)</f>
        <v>0</v>
      </c>
      <c r="BG101" s="208">
        <f>IF(N101="zákl. přenesená",J101,0)</f>
        <v>0</v>
      </c>
      <c r="BH101" s="208">
        <f>IF(N101="sníž. přenesená",J101,0)</f>
        <v>0</v>
      </c>
      <c r="BI101" s="208">
        <f>IF(N101="nulová",J101,0)</f>
        <v>0</v>
      </c>
      <c r="BJ101" s="22" t="s">
        <v>79</v>
      </c>
      <c r="BK101" s="208">
        <f>ROUND(I101*H101,2)</f>
        <v>0</v>
      </c>
      <c r="BL101" s="22" t="s">
        <v>130</v>
      </c>
      <c r="BM101" s="22" t="s">
        <v>185</v>
      </c>
    </row>
    <row r="102" s="1" customFormat="1" ht="16.5" customHeight="1">
      <c r="B102" s="196"/>
      <c r="C102" s="197" t="s">
        <v>186</v>
      </c>
      <c r="D102" s="197" t="s">
        <v>125</v>
      </c>
      <c r="E102" s="198" t="s">
        <v>187</v>
      </c>
      <c r="F102" s="199" t="s">
        <v>188</v>
      </c>
      <c r="G102" s="200" t="s">
        <v>189</v>
      </c>
      <c r="H102" s="201">
        <v>300</v>
      </c>
      <c r="I102" s="202"/>
      <c r="J102" s="203">
        <f>ROUND(I102*H102,2)</f>
        <v>0</v>
      </c>
      <c r="K102" s="199" t="s">
        <v>129</v>
      </c>
      <c r="L102" s="44"/>
      <c r="M102" s="204" t="s">
        <v>5</v>
      </c>
      <c r="N102" s="205" t="s">
        <v>42</v>
      </c>
      <c r="O102" s="45"/>
      <c r="P102" s="206">
        <f>O102*H102</f>
        <v>0</v>
      </c>
      <c r="Q102" s="206">
        <v>0</v>
      </c>
      <c r="R102" s="206">
        <f>Q102*H102</f>
        <v>0</v>
      </c>
      <c r="S102" s="206">
        <v>0</v>
      </c>
      <c r="T102" s="207">
        <f>S102*H102</f>
        <v>0</v>
      </c>
      <c r="AR102" s="22" t="s">
        <v>130</v>
      </c>
      <c r="AT102" s="22" t="s">
        <v>125</v>
      </c>
      <c r="AU102" s="22" t="s">
        <v>79</v>
      </c>
      <c r="AY102" s="22" t="s">
        <v>123</v>
      </c>
      <c r="BE102" s="208">
        <f>IF(N102="základní",J102,0)</f>
        <v>0</v>
      </c>
      <c r="BF102" s="208">
        <f>IF(N102="snížená",J102,0)</f>
        <v>0</v>
      </c>
      <c r="BG102" s="208">
        <f>IF(N102="zákl. přenesená",J102,0)</f>
        <v>0</v>
      </c>
      <c r="BH102" s="208">
        <f>IF(N102="sníž. přenesená",J102,0)</f>
        <v>0</v>
      </c>
      <c r="BI102" s="208">
        <f>IF(N102="nulová",J102,0)</f>
        <v>0</v>
      </c>
      <c r="BJ102" s="22" t="s">
        <v>79</v>
      </c>
      <c r="BK102" s="208">
        <f>ROUND(I102*H102,2)</f>
        <v>0</v>
      </c>
      <c r="BL102" s="22" t="s">
        <v>130</v>
      </c>
      <c r="BM102" s="22" t="s">
        <v>190</v>
      </c>
    </row>
    <row r="103" s="1" customFormat="1" ht="16.5" customHeight="1">
      <c r="B103" s="196"/>
      <c r="C103" s="197" t="s">
        <v>191</v>
      </c>
      <c r="D103" s="197" t="s">
        <v>125</v>
      </c>
      <c r="E103" s="198" t="s">
        <v>192</v>
      </c>
      <c r="F103" s="199" t="s">
        <v>193</v>
      </c>
      <c r="G103" s="200" t="s">
        <v>189</v>
      </c>
      <c r="H103" s="201">
        <v>30</v>
      </c>
      <c r="I103" s="202"/>
      <c r="J103" s="203">
        <f>ROUND(I103*H103,2)</f>
        <v>0</v>
      </c>
      <c r="K103" s="199" t="s">
        <v>129</v>
      </c>
      <c r="L103" s="44"/>
      <c r="M103" s="204" t="s">
        <v>5</v>
      </c>
      <c r="N103" s="205" t="s">
        <v>42</v>
      </c>
      <c r="O103" s="45"/>
      <c r="P103" s="206">
        <f>O103*H103</f>
        <v>0</v>
      </c>
      <c r="Q103" s="206">
        <v>0</v>
      </c>
      <c r="R103" s="206">
        <f>Q103*H103</f>
        <v>0</v>
      </c>
      <c r="S103" s="206">
        <v>0</v>
      </c>
      <c r="T103" s="207">
        <f>S103*H103</f>
        <v>0</v>
      </c>
      <c r="AR103" s="22" t="s">
        <v>130</v>
      </c>
      <c r="AT103" s="22" t="s">
        <v>125</v>
      </c>
      <c r="AU103" s="22" t="s">
        <v>79</v>
      </c>
      <c r="AY103" s="22" t="s">
        <v>123</v>
      </c>
      <c r="BE103" s="208">
        <f>IF(N103="základní",J103,0)</f>
        <v>0</v>
      </c>
      <c r="BF103" s="208">
        <f>IF(N103="snížená",J103,0)</f>
        <v>0</v>
      </c>
      <c r="BG103" s="208">
        <f>IF(N103="zákl. přenesená",J103,0)</f>
        <v>0</v>
      </c>
      <c r="BH103" s="208">
        <f>IF(N103="sníž. přenesená",J103,0)</f>
        <v>0</v>
      </c>
      <c r="BI103" s="208">
        <f>IF(N103="nulová",J103,0)</f>
        <v>0</v>
      </c>
      <c r="BJ103" s="22" t="s">
        <v>79</v>
      </c>
      <c r="BK103" s="208">
        <f>ROUND(I103*H103,2)</f>
        <v>0</v>
      </c>
      <c r="BL103" s="22" t="s">
        <v>130</v>
      </c>
      <c r="BM103" s="22" t="s">
        <v>194</v>
      </c>
    </row>
    <row r="104" s="1" customFormat="1" ht="25.5" customHeight="1">
      <c r="B104" s="196"/>
      <c r="C104" s="197" t="s">
        <v>195</v>
      </c>
      <c r="D104" s="197" t="s">
        <v>125</v>
      </c>
      <c r="E104" s="198" t="s">
        <v>196</v>
      </c>
      <c r="F104" s="199" t="s">
        <v>197</v>
      </c>
      <c r="G104" s="200" t="s">
        <v>189</v>
      </c>
      <c r="H104" s="201">
        <v>30</v>
      </c>
      <c r="I104" s="202"/>
      <c r="J104" s="203">
        <f>ROUND(I104*H104,2)</f>
        <v>0</v>
      </c>
      <c r="K104" s="199" t="s">
        <v>129</v>
      </c>
      <c r="L104" s="44"/>
      <c r="M104" s="204" t="s">
        <v>5</v>
      </c>
      <c r="N104" s="205" t="s">
        <v>42</v>
      </c>
      <c r="O104" s="45"/>
      <c r="P104" s="206">
        <f>O104*H104</f>
        <v>0</v>
      </c>
      <c r="Q104" s="206">
        <v>0</v>
      </c>
      <c r="R104" s="206">
        <f>Q104*H104</f>
        <v>0</v>
      </c>
      <c r="S104" s="206">
        <v>0</v>
      </c>
      <c r="T104" s="207">
        <f>S104*H104</f>
        <v>0</v>
      </c>
      <c r="AR104" s="22" t="s">
        <v>130</v>
      </c>
      <c r="AT104" s="22" t="s">
        <v>125</v>
      </c>
      <c r="AU104" s="22" t="s">
        <v>79</v>
      </c>
      <c r="AY104" s="22" t="s">
        <v>123</v>
      </c>
      <c r="BE104" s="208">
        <f>IF(N104="základní",J104,0)</f>
        <v>0</v>
      </c>
      <c r="BF104" s="208">
        <f>IF(N104="snížená",J104,0)</f>
        <v>0</v>
      </c>
      <c r="BG104" s="208">
        <f>IF(N104="zákl. přenesená",J104,0)</f>
        <v>0</v>
      </c>
      <c r="BH104" s="208">
        <f>IF(N104="sníž. přenesená",J104,0)</f>
        <v>0</v>
      </c>
      <c r="BI104" s="208">
        <f>IF(N104="nulová",J104,0)</f>
        <v>0</v>
      </c>
      <c r="BJ104" s="22" t="s">
        <v>79</v>
      </c>
      <c r="BK104" s="208">
        <f>ROUND(I104*H104,2)</f>
        <v>0</v>
      </c>
      <c r="BL104" s="22" t="s">
        <v>130</v>
      </c>
      <c r="BM104" s="22" t="s">
        <v>198</v>
      </c>
    </row>
    <row r="105" s="1" customFormat="1" ht="25.5" customHeight="1">
      <c r="B105" s="196"/>
      <c r="C105" s="197" t="s">
        <v>199</v>
      </c>
      <c r="D105" s="197" t="s">
        <v>125</v>
      </c>
      <c r="E105" s="198" t="s">
        <v>200</v>
      </c>
      <c r="F105" s="199" t="s">
        <v>201</v>
      </c>
      <c r="G105" s="200" t="s">
        <v>189</v>
      </c>
      <c r="H105" s="201">
        <v>188</v>
      </c>
      <c r="I105" s="202"/>
      <c r="J105" s="203">
        <f>ROUND(I105*H105,2)</f>
        <v>0</v>
      </c>
      <c r="K105" s="199" t="s">
        <v>129</v>
      </c>
      <c r="L105" s="44"/>
      <c r="M105" s="204" t="s">
        <v>5</v>
      </c>
      <c r="N105" s="205" t="s">
        <v>42</v>
      </c>
      <c r="O105" s="45"/>
      <c r="P105" s="206">
        <f>O105*H105</f>
        <v>0</v>
      </c>
      <c r="Q105" s="206">
        <v>0</v>
      </c>
      <c r="R105" s="206">
        <f>Q105*H105</f>
        <v>0</v>
      </c>
      <c r="S105" s="206">
        <v>0</v>
      </c>
      <c r="T105" s="207">
        <f>S105*H105</f>
        <v>0</v>
      </c>
      <c r="AR105" s="22" t="s">
        <v>130</v>
      </c>
      <c r="AT105" s="22" t="s">
        <v>125</v>
      </c>
      <c r="AU105" s="22" t="s">
        <v>79</v>
      </c>
      <c r="AY105" s="22" t="s">
        <v>123</v>
      </c>
      <c r="BE105" s="208">
        <f>IF(N105="základní",J105,0)</f>
        <v>0</v>
      </c>
      <c r="BF105" s="208">
        <f>IF(N105="snížená",J105,0)</f>
        <v>0</v>
      </c>
      <c r="BG105" s="208">
        <f>IF(N105="zákl. přenesená",J105,0)</f>
        <v>0</v>
      </c>
      <c r="BH105" s="208">
        <f>IF(N105="sníž. přenesená",J105,0)</f>
        <v>0</v>
      </c>
      <c r="BI105" s="208">
        <f>IF(N105="nulová",J105,0)</f>
        <v>0</v>
      </c>
      <c r="BJ105" s="22" t="s">
        <v>79</v>
      </c>
      <c r="BK105" s="208">
        <f>ROUND(I105*H105,2)</f>
        <v>0</v>
      </c>
      <c r="BL105" s="22" t="s">
        <v>130</v>
      </c>
      <c r="BM105" s="22" t="s">
        <v>202</v>
      </c>
    </row>
    <row r="106" s="1" customFormat="1" ht="25.5" customHeight="1">
      <c r="B106" s="196"/>
      <c r="C106" s="197" t="s">
        <v>203</v>
      </c>
      <c r="D106" s="197" t="s">
        <v>125</v>
      </c>
      <c r="E106" s="198" t="s">
        <v>204</v>
      </c>
      <c r="F106" s="199" t="s">
        <v>205</v>
      </c>
      <c r="G106" s="200" t="s">
        <v>189</v>
      </c>
      <c r="H106" s="201">
        <v>820</v>
      </c>
      <c r="I106" s="202"/>
      <c r="J106" s="203">
        <f>ROUND(I106*H106,2)</f>
        <v>0</v>
      </c>
      <c r="K106" s="199" t="s">
        <v>129</v>
      </c>
      <c r="L106" s="44"/>
      <c r="M106" s="204" t="s">
        <v>5</v>
      </c>
      <c r="N106" s="205" t="s">
        <v>42</v>
      </c>
      <c r="O106" s="45"/>
      <c r="P106" s="206">
        <f>O106*H106</f>
        <v>0</v>
      </c>
      <c r="Q106" s="206">
        <v>0</v>
      </c>
      <c r="R106" s="206">
        <f>Q106*H106</f>
        <v>0</v>
      </c>
      <c r="S106" s="206">
        <v>0</v>
      </c>
      <c r="T106" s="207">
        <f>S106*H106</f>
        <v>0</v>
      </c>
      <c r="AR106" s="22" t="s">
        <v>130</v>
      </c>
      <c r="AT106" s="22" t="s">
        <v>125</v>
      </c>
      <c r="AU106" s="22" t="s">
        <v>79</v>
      </c>
      <c r="AY106" s="22" t="s">
        <v>123</v>
      </c>
      <c r="BE106" s="208">
        <f>IF(N106="základní",J106,0)</f>
        <v>0</v>
      </c>
      <c r="BF106" s="208">
        <f>IF(N106="snížená",J106,0)</f>
        <v>0</v>
      </c>
      <c r="BG106" s="208">
        <f>IF(N106="zákl. přenesená",J106,0)</f>
        <v>0</v>
      </c>
      <c r="BH106" s="208">
        <f>IF(N106="sníž. přenesená",J106,0)</f>
        <v>0</v>
      </c>
      <c r="BI106" s="208">
        <f>IF(N106="nulová",J106,0)</f>
        <v>0</v>
      </c>
      <c r="BJ106" s="22" t="s">
        <v>79</v>
      </c>
      <c r="BK106" s="208">
        <f>ROUND(I106*H106,2)</f>
        <v>0</v>
      </c>
      <c r="BL106" s="22" t="s">
        <v>130</v>
      </c>
      <c r="BM106" s="22" t="s">
        <v>206</v>
      </c>
    </row>
    <row r="107" s="1" customFormat="1" ht="38.25" customHeight="1">
      <c r="B107" s="196"/>
      <c r="C107" s="197" t="s">
        <v>10</v>
      </c>
      <c r="D107" s="197" t="s">
        <v>125</v>
      </c>
      <c r="E107" s="198" t="s">
        <v>207</v>
      </c>
      <c r="F107" s="199" t="s">
        <v>208</v>
      </c>
      <c r="G107" s="200" t="s">
        <v>189</v>
      </c>
      <c r="H107" s="201">
        <v>6010.8000000000002</v>
      </c>
      <c r="I107" s="202"/>
      <c r="J107" s="203">
        <f>ROUND(I107*H107,2)</f>
        <v>0</v>
      </c>
      <c r="K107" s="199" t="s">
        <v>129</v>
      </c>
      <c r="L107" s="44"/>
      <c r="M107" s="204" t="s">
        <v>5</v>
      </c>
      <c r="N107" s="205" t="s">
        <v>42</v>
      </c>
      <c r="O107" s="45"/>
      <c r="P107" s="206">
        <f>O107*H107</f>
        <v>0</v>
      </c>
      <c r="Q107" s="206">
        <v>0</v>
      </c>
      <c r="R107" s="206">
        <f>Q107*H107</f>
        <v>0</v>
      </c>
      <c r="S107" s="206">
        <v>0</v>
      </c>
      <c r="T107" s="207">
        <f>S107*H107</f>
        <v>0</v>
      </c>
      <c r="AR107" s="22" t="s">
        <v>130</v>
      </c>
      <c r="AT107" s="22" t="s">
        <v>125</v>
      </c>
      <c r="AU107" s="22" t="s">
        <v>79</v>
      </c>
      <c r="AY107" s="22" t="s">
        <v>123</v>
      </c>
      <c r="BE107" s="208">
        <f>IF(N107="základní",J107,0)</f>
        <v>0</v>
      </c>
      <c r="BF107" s="208">
        <f>IF(N107="snížená",J107,0)</f>
        <v>0</v>
      </c>
      <c r="BG107" s="208">
        <f>IF(N107="zákl. přenesená",J107,0)</f>
        <v>0</v>
      </c>
      <c r="BH107" s="208">
        <f>IF(N107="sníž. přenesená",J107,0)</f>
        <v>0</v>
      </c>
      <c r="BI107" s="208">
        <f>IF(N107="nulová",J107,0)</f>
        <v>0</v>
      </c>
      <c r="BJ107" s="22" t="s">
        <v>79</v>
      </c>
      <c r="BK107" s="208">
        <f>ROUND(I107*H107,2)</f>
        <v>0</v>
      </c>
      <c r="BL107" s="22" t="s">
        <v>130</v>
      </c>
      <c r="BM107" s="22" t="s">
        <v>209</v>
      </c>
    </row>
    <row r="108" s="1" customFormat="1" ht="25.5" customHeight="1">
      <c r="B108" s="196"/>
      <c r="C108" s="197" t="s">
        <v>210</v>
      </c>
      <c r="D108" s="197" t="s">
        <v>125</v>
      </c>
      <c r="E108" s="198" t="s">
        <v>211</v>
      </c>
      <c r="F108" s="199" t="s">
        <v>212</v>
      </c>
      <c r="G108" s="200" t="s">
        <v>189</v>
      </c>
      <c r="H108" s="201">
        <v>820</v>
      </c>
      <c r="I108" s="202"/>
      <c r="J108" s="203">
        <f>ROUND(I108*H108,2)</f>
        <v>0</v>
      </c>
      <c r="K108" s="199" t="s">
        <v>129</v>
      </c>
      <c r="L108" s="44"/>
      <c r="M108" s="204" t="s">
        <v>5</v>
      </c>
      <c r="N108" s="205" t="s">
        <v>42</v>
      </c>
      <c r="O108" s="45"/>
      <c r="P108" s="206">
        <f>O108*H108</f>
        <v>0</v>
      </c>
      <c r="Q108" s="206">
        <v>0</v>
      </c>
      <c r="R108" s="206">
        <f>Q108*H108</f>
        <v>0</v>
      </c>
      <c r="S108" s="206">
        <v>0</v>
      </c>
      <c r="T108" s="207">
        <f>S108*H108</f>
        <v>0</v>
      </c>
      <c r="AR108" s="22" t="s">
        <v>130</v>
      </c>
      <c r="AT108" s="22" t="s">
        <v>125</v>
      </c>
      <c r="AU108" s="22" t="s">
        <v>79</v>
      </c>
      <c r="AY108" s="22" t="s">
        <v>123</v>
      </c>
      <c r="BE108" s="208">
        <f>IF(N108="základní",J108,0)</f>
        <v>0</v>
      </c>
      <c r="BF108" s="208">
        <f>IF(N108="snížená",J108,0)</f>
        <v>0</v>
      </c>
      <c r="BG108" s="208">
        <f>IF(N108="zákl. přenesená",J108,0)</f>
        <v>0</v>
      </c>
      <c r="BH108" s="208">
        <f>IF(N108="sníž. přenesená",J108,0)</f>
        <v>0</v>
      </c>
      <c r="BI108" s="208">
        <f>IF(N108="nulová",J108,0)</f>
        <v>0</v>
      </c>
      <c r="BJ108" s="22" t="s">
        <v>79</v>
      </c>
      <c r="BK108" s="208">
        <f>ROUND(I108*H108,2)</f>
        <v>0</v>
      </c>
      <c r="BL108" s="22" t="s">
        <v>130</v>
      </c>
      <c r="BM108" s="22" t="s">
        <v>213</v>
      </c>
    </row>
    <row r="109" s="1" customFormat="1" ht="25.5" customHeight="1">
      <c r="B109" s="196"/>
      <c r="C109" s="197" t="s">
        <v>214</v>
      </c>
      <c r="D109" s="197" t="s">
        <v>125</v>
      </c>
      <c r="E109" s="198" t="s">
        <v>215</v>
      </c>
      <c r="F109" s="199" t="s">
        <v>216</v>
      </c>
      <c r="G109" s="200" t="s">
        <v>189</v>
      </c>
      <c r="H109" s="201">
        <v>6010.8000000000002</v>
      </c>
      <c r="I109" s="202"/>
      <c r="J109" s="203">
        <f>ROUND(I109*H109,2)</f>
        <v>0</v>
      </c>
      <c r="K109" s="199" t="s">
        <v>5</v>
      </c>
      <c r="L109" s="44"/>
      <c r="M109" s="204" t="s">
        <v>5</v>
      </c>
      <c r="N109" s="205" t="s">
        <v>42</v>
      </c>
      <c r="O109" s="45"/>
      <c r="P109" s="206">
        <f>O109*H109</f>
        <v>0</v>
      </c>
      <c r="Q109" s="206">
        <v>0</v>
      </c>
      <c r="R109" s="206">
        <f>Q109*H109</f>
        <v>0</v>
      </c>
      <c r="S109" s="206">
        <v>0</v>
      </c>
      <c r="T109" s="207">
        <f>S109*H109</f>
        <v>0</v>
      </c>
      <c r="AR109" s="22" t="s">
        <v>130</v>
      </c>
      <c r="AT109" s="22" t="s">
        <v>125</v>
      </c>
      <c r="AU109" s="22" t="s">
        <v>79</v>
      </c>
      <c r="AY109" s="22" t="s">
        <v>123</v>
      </c>
      <c r="BE109" s="208">
        <f>IF(N109="základní",J109,0)</f>
        <v>0</v>
      </c>
      <c r="BF109" s="208">
        <f>IF(N109="snížená",J109,0)</f>
        <v>0</v>
      </c>
      <c r="BG109" s="208">
        <f>IF(N109="zákl. přenesená",J109,0)</f>
        <v>0</v>
      </c>
      <c r="BH109" s="208">
        <f>IF(N109="sníž. přenesená",J109,0)</f>
        <v>0</v>
      </c>
      <c r="BI109" s="208">
        <f>IF(N109="nulová",J109,0)</f>
        <v>0</v>
      </c>
      <c r="BJ109" s="22" t="s">
        <v>79</v>
      </c>
      <c r="BK109" s="208">
        <f>ROUND(I109*H109,2)</f>
        <v>0</v>
      </c>
      <c r="BL109" s="22" t="s">
        <v>130</v>
      </c>
      <c r="BM109" s="22" t="s">
        <v>217</v>
      </c>
    </row>
    <row r="110" s="1" customFormat="1" ht="16.5" customHeight="1">
      <c r="B110" s="196"/>
      <c r="C110" s="197" t="s">
        <v>218</v>
      </c>
      <c r="D110" s="197" t="s">
        <v>125</v>
      </c>
      <c r="E110" s="198" t="s">
        <v>219</v>
      </c>
      <c r="F110" s="199" t="s">
        <v>220</v>
      </c>
      <c r="G110" s="200" t="s">
        <v>189</v>
      </c>
      <c r="H110" s="201">
        <v>340</v>
      </c>
      <c r="I110" s="202"/>
      <c r="J110" s="203">
        <f>ROUND(I110*H110,2)</f>
        <v>0</v>
      </c>
      <c r="K110" s="199" t="s">
        <v>129</v>
      </c>
      <c r="L110" s="44"/>
      <c r="M110" s="204" t="s">
        <v>5</v>
      </c>
      <c r="N110" s="205" t="s">
        <v>42</v>
      </c>
      <c r="O110" s="45"/>
      <c r="P110" s="206">
        <f>O110*H110</f>
        <v>0</v>
      </c>
      <c r="Q110" s="206">
        <v>0</v>
      </c>
      <c r="R110" s="206">
        <f>Q110*H110</f>
        <v>0</v>
      </c>
      <c r="S110" s="206">
        <v>0</v>
      </c>
      <c r="T110" s="207">
        <f>S110*H110</f>
        <v>0</v>
      </c>
      <c r="AR110" s="22" t="s">
        <v>130</v>
      </c>
      <c r="AT110" s="22" t="s">
        <v>125</v>
      </c>
      <c r="AU110" s="22" t="s">
        <v>79</v>
      </c>
      <c r="AY110" s="22" t="s">
        <v>123</v>
      </c>
      <c r="BE110" s="208">
        <f>IF(N110="základní",J110,0)</f>
        <v>0</v>
      </c>
      <c r="BF110" s="208">
        <f>IF(N110="snížená",J110,0)</f>
        <v>0</v>
      </c>
      <c r="BG110" s="208">
        <f>IF(N110="zákl. přenesená",J110,0)</f>
        <v>0</v>
      </c>
      <c r="BH110" s="208">
        <f>IF(N110="sníž. přenesená",J110,0)</f>
        <v>0</v>
      </c>
      <c r="BI110" s="208">
        <f>IF(N110="nulová",J110,0)</f>
        <v>0</v>
      </c>
      <c r="BJ110" s="22" t="s">
        <v>79</v>
      </c>
      <c r="BK110" s="208">
        <f>ROUND(I110*H110,2)</f>
        <v>0</v>
      </c>
      <c r="BL110" s="22" t="s">
        <v>130</v>
      </c>
      <c r="BM110" s="22" t="s">
        <v>221</v>
      </c>
    </row>
    <row r="111" s="1" customFormat="1" ht="16.5" customHeight="1">
      <c r="B111" s="196"/>
      <c r="C111" s="197" t="s">
        <v>222</v>
      </c>
      <c r="D111" s="197" t="s">
        <v>125</v>
      </c>
      <c r="E111" s="198" t="s">
        <v>223</v>
      </c>
      <c r="F111" s="199" t="s">
        <v>224</v>
      </c>
      <c r="G111" s="200" t="s">
        <v>189</v>
      </c>
      <c r="H111" s="201">
        <v>340</v>
      </c>
      <c r="I111" s="202"/>
      <c r="J111" s="203">
        <f>ROUND(I111*H111,2)</f>
        <v>0</v>
      </c>
      <c r="K111" s="199" t="s">
        <v>129</v>
      </c>
      <c r="L111" s="44"/>
      <c r="M111" s="204" t="s">
        <v>5</v>
      </c>
      <c r="N111" s="205" t="s">
        <v>42</v>
      </c>
      <c r="O111" s="45"/>
      <c r="P111" s="206">
        <f>O111*H111</f>
        <v>0</v>
      </c>
      <c r="Q111" s="206">
        <v>0</v>
      </c>
      <c r="R111" s="206">
        <f>Q111*H111</f>
        <v>0</v>
      </c>
      <c r="S111" s="206">
        <v>0</v>
      </c>
      <c r="T111" s="207">
        <f>S111*H111</f>
        <v>0</v>
      </c>
      <c r="AR111" s="22" t="s">
        <v>130</v>
      </c>
      <c r="AT111" s="22" t="s">
        <v>125</v>
      </c>
      <c r="AU111" s="22" t="s">
        <v>79</v>
      </c>
      <c r="AY111" s="22" t="s">
        <v>123</v>
      </c>
      <c r="BE111" s="208">
        <f>IF(N111="základní",J111,0)</f>
        <v>0</v>
      </c>
      <c r="BF111" s="208">
        <f>IF(N111="snížená",J111,0)</f>
        <v>0</v>
      </c>
      <c r="BG111" s="208">
        <f>IF(N111="zákl. přenesená",J111,0)</f>
        <v>0</v>
      </c>
      <c r="BH111" s="208">
        <f>IF(N111="sníž. přenesená",J111,0)</f>
        <v>0</v>
      </c>
      <c r="BI111" s="208">
        <f>IF(N111="nulová",J111,0)</f>
        <v>0</v>
      </c>
      <c r="BJ111" s="22" t="s">
        <v>79</v>
      </c>
      <c r="BK111" s="208">
        <f>ROUND(I111*H111,2)</f>
        <v>0</v>
      </c>
      <c r="BL111" s="22" t="s">
        <v>130</v>
      </c>
      <c r="BM111" s="22" t="s">
        <v>225</v>
      </c>
    </row>
    <row r="112" s="1" customFormat="1" ht="16.5" customHeight="1">
      <c r="B112" s="196"/>
      <c r="C112" s="197" t="s">
        <v>226</v>
      </c>
      <c r="D112" s="197" t="s">
        <v>125</v>
      </c>
      <c r="E112" s="198" t="s">
        <v>227</v>
      </c>
      <c r="F112" s="199" t="s">
        <v>228</v>
      </c>
      <c r="G112" s="200" t="s">
        <v>189</v>
      </c>
      <c r="H112" s="201">
        <v>1400</v>
      </c>
      <c r="I112" s="202"/>
      <c r="J112" s="203">
        <f>ROUND(I112*H112,2)</f>
        <v>0</v>
      </c>
      <c r="K112" s="199" t="s">
        <v>129</v>
      </c>
      <c r="L112" s="44"/>
      <c r="M112" s="204" t="s">
        <v>5</v>
      </c>
      <c r="N112" s="205" t="s">
        <v>42</v>
      </c>
      <c r="O112" s="45"/>
      <c r="P112" s="206">
        <f>O112*H112</f>
        <v>0</v>
      </c>
      <c r="Q112" s="206">
        <v>0</v>
      </c>
      <c r="R112" s="206">
        <f>Q112*H112</f>
        <v>0</v>
      </c>
      <c r="S112" s="206">
        <v>0</v>
      </c>
      <c r="T112" s="207">
        <f>S112*H112</f>
        <v>0</v>
      </c>
      <c r="AR112" s="22" t="s">
        <v>130</v>
      </c>
      <c r="AT112" s="22" t="s">
        <v>125</v>
      </c>
      <c r="AU112" s="22" t="s">
        <v>79</v>
      </c>
      <c r="AY112" s="22" t="s">
        <v>123</v>
      </c>
      <c r="BE112" s="208">
        <f>IF(N112="základní",J112,0)</f>
        <v>0</v>
      </c>
      <c r="BF112" s="208">
        <f>IF(N112="snížená",J112,0)</f>
        <v>0</v>
      </c>
      <c r="BG112" s="208">
        <f>IF(N112="zákl. přenesená",J112,0)</f>
        <v>0</v>
      </c>
      <c r="BH112" s="208">
        <f>IF(N112="sníž. přenesená",J112,0)</f>
        <v>0</v>
      </c>
      <c r="BI112" s="208">
        <f>IF(N112="nulová",J112,0)</f>
        <v>0</v>
      </c>
      <c r="BJ112" s="22" t="s">
        <v>79</v>
      </c>
      <c r="BK112" s="208">
        <f>ROUND(I112*H112,2)</f>
        <v>0</v>
      </c>
      <c r="BL112" s="22" t="s">
        <v>130</v>
      </c>
      <c r="BM112" s="22" t="s">
        <v>229</v>
      </c>
    </row>
    <row r="113" s="1" customFormat="1" ht="25.5" customHeight="1">
      <c r="B113" s="196"/>
      <c r="C113" s="197" t="s">
        <v>230</v>
      </c>
      <c r="D113" s="197" t="s">
        <v>125</v>
      </c>
      <c r="E113" s="198" t="s">
        <v>231</v>
      </c>
      <c r="F113" s="199" t="s">
        <v>232</v>
      </c>
      <c r="G113" s="200" t="s">
        <v>189</v>
      </c>
      <c r="H113" s="201">
        <v>1250</v>
      </c>
      <c r="I113" s="202"/>
      <c r="J113" s="203">
        <f>ROUND(I113*H113,2)</f>
        <v>0</v>
      </c>
      <c r="K113" s="199" t="s">
        <v>5</v>
      </c>
      <c r="L113" s="44"/>
      <c r="M113" s="204" t="s">
        <v>5</v>
      </c>
      <c r="N113" s="205" t="s">
        <v>42</v>
      </c>
      <c r="O113" s="45"/>
      <c r="P113" s="206">
        <f>O113*H113</f>
        <v>0</v>
      </c>
      <c r="Q113" s="206">
        <v>0</v>
      </c>
      <c r="R113" s="206">
        <f>Q113*H113</f>
        <v>0</v>
      </c>
      <c r="S113" s="206">
        <v>0</v>
      </c>
      <c r="T113" s="207">
        <f>S113*H113</f>
        <v>0</v>
      </c>
      <c r="AR113" s="22" t="s">
        <v>130</v>
      </c>
      <c r="AT113" s="22" t="s">
        <v>125</v>
      </c>
      <c r="AU113" s="22" t="s">
        <v>79</v>
      </c>
      <c r="AY113" s="22" t="s">
        <v>123</v>
      </c>
      <c r="BE113" s="208">
        <f>IF(N113="základní",J113,0)</f>
        <v>0</v>
      </c>
      <c r="BF113" s="208">
        <f>IF(N113="snížená",J113,0)</f>
        <v>0</v>
      </c>
      <c r="BG113" s="208">
        <f>IF(N113="zákl. přenesená",J113,0)</f>
        <v>0</v>
      </c>
      <c r="BH113" s="208">
        <f>IF(N113="sníž. přenesená",J113,0)</f>
        <v>0</v>
      </c>
      <c r="BI113" s="208">
        <f>IF(N113="nulová",J113,0)</f>
        <v>0</v>
      </c>
      <c r="BJ113" s="22" t="s">
        <v>79</v>
      </c>
      <c r="BK113" s="208">
        <f>ROUND(I113*H113,2)</f>
        <v>0</v>
      </c>
      <c r="BL113" s="22" t="s">
        <v>130</v>
      </c>
      <c r="BM113" s="22" t="s">
        <v>233</v>
      </c>
    </row>
    <row r="114" s="1" customFormat="1" ht="25.5" customHeight="1">
      <c r="B114" s="196"/>
      <c r="C114" s="197" t="s">
        <v>234</v>
      </c>
      <c r="D114" s="197" t="s">
        <v>125</v>
      </c>
      <c r="E114" s="198" t="s">
        <v>235</v>
      </c>
      <c r="F114" s="199" t="s">
        <v>232</v>
      </c>
      <c r="G114" s="200" t="s">
        <v>189</v>
      </c>
      <c r="H114" s="201">
        <v>188</v>
      </c>
      <c r="I114" s="202"/>
      <c r="J114" s="203">
        <f>ROUND(I114*H114,2)</f>
        <v>0</v>
      </c>
      <c r="K114" s="199" t="s">
        <v>5</v>
      </c>
      <c r="L114" s="44"/>
      <c r="M114" s="204" t="s">
        <v>5</v>
      </c>
      <c r="N114" s="205" t="s">
        <v>42</v>
      </c>
      <c r="O114" s="45"/>
      <c r="P114" s="206">
        <f>O114*H114</f>
        <v>0</v>
      </c>
      <c r="Q114" s="206">
        <v>0</v>
      </c>
      <c r="R114" s="206">
        <f>Q114*H114</f>
        <v>0</v>
      </c>
      <c r="S114" s="206">
        <v>0</v>
      </c>
      <c r="T114" s="207">
        <f>S114*H114</f>
        <v>0</v>
      </c>
      <c r="AR114" s="22" t="s">
        <v>130</v>
      </c>
      <c r="AT114" s="22" t="s">
        <v>125</v>
      </c>
      <c r="AU114" s="22" t="s">
        <v>79</v>
      </c>
      <c r="AY114" s="22" t="s">
        <v>123</v>
      </c>
      <c r="BE114" s="208">
        <f>IF(N114="základní",J114,0)</f>
        <v>0</v>
      </c>
      <c r="BF114" s="208">
        <f>IF(N114="snížená",J114,0)</f>
        <v>0</v>
      </c>
      <c r="BG114" s="208">
        <f>IF(N114="zákl. přenesená",J114,0)</f>
        <v>0</v>
      </c>
      <c r="BH114" s="208">
        <f>IF(N114="sníž. přenesená",J114,0)</f>
        <v>0</v>
      </c>
      <c r="BI114" s="208">
        <f>IF(N114="nulová",J114,0)</f>
        <v>0</v>
      </c>
      <c r="BJ114" s="22" t="s">
        <v>79</v>
      </c>
      <c r="BK114" s="208">
        <f>ROUND(I114*H114,2)</f>
        <v>0</v>
      </c>
      <c r="BL114" s="22" t="s">
        <v>130</v>
      </c>
      <c r="BM114" s="22" t="s">
        <v>236</v>
      </c>
    </row>
    <row r="115" s="1" customFormat="1" ht="25.5" customHeight="1">
      <c r="B115" s="196"/>
      <c r="C115" s="197" t="s">
        <v>237</v>
      </c>
      <c r="D115" s="197" t="s">
        <v>125</v>
      </c>
      <c r="E115" s="198" t="s">
        <v>238</v>
      </c>
      <c r="F115" s="199" t="s">
        <v>239</v>
      </c>
      <c r="G115" s="200" t="s">
        <v>189</v>
      </c>
      <c r="H115" s="201">
        <v>1400</v>
      </c>
      <c r="I115" s="202"/>
      <c r="J115" s="203">
        <f>ROUND(I115*H115,2)</f>
        <v>0</v>
      </c>
      <c r="K115" s="199" t="s">
        <v>129</v>
      </c>
      <c r="L115" s="44"/>
      <c r="M115" s="204" t="s">
        <v>5</v>
      </c>
      <c r="N115" s="205" t="s">
        <v>42</v>
      </c>
      <c r="O115" s="45"/>
      <c r="P115" s="206">
        <f>O115*H115</f>
        <v>0</v>
      </c>
      <c r="Q115" s="206">
        <v>0</v>
      </c>
      <c r="R115" s="206">
        <f>Q115*H115</f>
        <v>0</v>
      </c>
      <c r="S115" s="206">
        <v>0</v>
      </c>
      <c r="T115" s="207">
        <f>S115*H115</f>
        <v>0</v>
      </c>
      <c r="AR115" s="22" t="s">
        <v>130</v>
      </c>
      <c r="AT115" s="22" t="s">
        <v>125</v>
      </c>
      <c r="AU115" s="22" t="s">
        <v>79</v>
      </c>
      <c r="AY115" s="22" t="s">
        <v>123</v>
      </c>
      <c r="BE115" s="208">
        <f>IF(N115="základní",J115,0)</f>
        <v>0</v>
      </c>
      <c r="BF115" s="208">
        <f>IF(N115="snížená",J115,0)</f>
        <v>0</v>
      </c>
      <c r="BG115" s="208">
        <f>IF(N115="zákl. přenesená",J115,0)</f>
        <v>0</v>
      </c>
      <c r="BH115" s="208">
        <f>IF(N115="sníž. přenesená",J115,0)</f>
        <v>0</v>
      </c>
      <c r="BI115" s="208">
        <f>IF(N115="nulová",J115,0)</f>
        <v>0</v>
      </c>
      <c r="BJ115" s="22" t="s">
        <v>79</v>
      </c>
      <c r="BK115" s="208">
        <f>ROUND(I115*H115,2)</f>
        <v>0</v>
      </c>
      <c r="BL115" s="22" t="s">
        <v>130</v>
      </c>
      <c r="BM115" s="22" t="s">
        <v>240</v>
      </c>
    </row>
    <row r="116" s="1" customFormat="1" ht="25.5" customHeight="1">
      <c r="B116" s="196"/>
      <c r="C116" s="197" t="s">
        <v>241</v>
      </c>
      <c r="D116" s="197" t="s">
        <v>125</v>
      </c>
      <c r="E116" s="198" t="s">
        <v>242</v>
      </c>
      <c r="F116" s="199" t="s">
        <v>239</v>
      </c>
      <c r="G116" s="200" t="s">
        <v>189</v>
      </c>
      <c r="H116" s="201">
        <v>1250</v>
      </c>
      <c r="I116" s="202"/>
      <c r="J116" s="203">
        <f>ROUND(I116*H116,2)</f>
        <v>0</v>
      </c>
      <c r="K116" s="199" t="s">
        <v>5</v>
      </c>
      <c r="L116" s="44"/>
      <c r="M116" s="204" t="s">
        <v>5</v>
      </c>
      <c r="N116" s="205" t="s">
        <v>42</v>
      </c>
      <c r="O116" s="45"/>
      <c r="P116" s="206">
        <f>O116*H116</f>
        <v>0</v>
      </c>
      <c r="Q116" s="206">
        <v>0</v>
      </c>
      <c r="R116" s="206">
        <f>Q116*H116</f>
        <v>0</v>
      </c>
      <c r="S116" s="206">
        <v>0</v>
      </c>
      <c r="T116" s="207">
        <f>S116*H116</f>
        <v>0</v>
      </c>
      <c r="AR116" s="22" t="s">
        <v>130</v>
      </c>
      <c r="AT116" s="22" t="s">
        <v>125</v>
      </c>
      <c r="AU116" s="22" t="s">
        <v>79</v>
      </c>
      <c r="AY116" s="22" t="s">
        <v>123</v>
      </c>
      <c r="BE116" s="208">
        <f>IF(N116="základní",J116,0)</f>
        <v>0</v>
      </c>
      <c r="BF116" s="208">
        <f>IF(N116="snížená",J116,0)</f>
        <v>0</v>
      </c>
      <c r="BG116" s="208">
        <f>IF(N116="zákl. přenesená",J116,0)</f>
        <v>0</v>
      </c>
      <c r="BH116" s="208">
        <f>IF(N116="sníž. přenesená",J116,0)</f>
        <v>0</v>
      </c>
      <c r="BI116" s="208">
        <f>IF(N116="nulová",J116,0)</f>
        <v>0</v>
      </c>
      <c r="BJ116" s="22" t="s">
        <v>79</v>
      </c>
      <c r="BK116" s="208">
        <f>ROUND(I116*H116,2)</f>
        <v>0</v>
      </c>
      <c r="BL116" s="22" t="s">
        <v>130</v>
      </c>
      <c r="BM116" s="22" t="s">
        <v>243</v>
      </c>
    </row>
    <row r="117" s="1" customFormat="1" ht="25.5" customHeight="1">
      <c r="B117" s="196"/>
      <c r="C117" s="197" t="s">
        <v>244</v>
      </c>
      <c r="D117" s="197" t="s">
        <v>125</v>
      </c>
      <c r="E117" s="198" t="s">
        <v>245</v>
      </c>
      <c r="F117" s="199" t="s">
        <v>239</v>
      </c>
      <c r="G117" s="200" t="s">
        <v>189</v>
      </c>
      <c r="H117" s="201">
        <v>188</v>
      </c>
      <c r="I117" s="202"/>
      <c r="J117" s="203">
        <f>ROUND(I117*H117,2)</f>
        <v>0</v>
      </c>
      <c r="K117" s="199" t="s">
        <v>5</v>
      </c>
      <c r="L117" s="44"/>
      <c r="M117" s="204" t="s">
        <v>5</v>
      </c>
      <c r="N117" s="205" t="s">
        <v>42</v>
      </c>
      <c r="O117" s="45"/>
      <c r="P117" s="206">
        <f>O117*H117</f>
        <v>0</v>
      </c>
      <c r="Q117" s="206">
        <v>0</v>
      </c>
      <c r="R117" s="206">
        <f>Q117*H117</f>
        <v>0</v>
      </c>
      <c r="S117" s="206">
        <v>0</v>
      </c>
      <c r="T117" s="207">
        <f>S117*H117</f>
        <v>0</v>
      </c>
      <c r="AR117" s="22" t="s">
        <v>130</v>
      </c>
      <c r="AT117" s="22" t="s">
        <v>125</v>
      </c>
      <c r="AU117" s="22" t="s">
        <v>79</v>
      </c>
      <c r="AY117" s="22" t="s">
        <v>123</v>
      </c>
      <c r="BE117" s="208">
        <f>IF(N117="základní",J117,0)</f>
        <v>0</v>
      </c>
      <c r="BF117" s="208">
        <f>IF(N117="snížená",J117,0)</f>
        <v>0</v>
      </c>
      <c r="BG117" s="208">
        <f>IF(N117="zákl. přenesená",J117,0)</f>
        <v>0</v>
      </c>
      <c r="BH117" s="208">
        <f>IF(N117="sníž. přenesená",J117,0)</f>
        <v>0</v>
      </c>
      <c r="BI117" s="208">
        <f>IF(N117="nulová",J117,0)</f>
        <v>0</v>
      </c>
      <c r="BJ117" s="22" t="s">
        <v>79</v>
      </c>
      <c r="BK117" s="208">
        <f>ROUND(I117*H117,2)</f>
        <v>0</v>
      </c>
      <c r="BL117" s="22" t="s">
        <v>130</v>
      </c>
      <c r="BM117" s="22" t="s">
        <v>246</v>
      </c>
    </row>
    <row r="118" s="1" customFormat="1" ht="16.5" customHeight="1">
      <c r="B118" s="196"/>
      <c r="C118" s="197" t="s">
        <v>247</v>
      </c>
      <c r="D118" s="197" t="s">
        <v>125</v>
      </c>
      <c r="E118" s="198" t="s">
        <v>248</v>
      </c>
      <c r="F118" s="199" t="s">
        <v>249</v>
      </c>
      <c r="G118" s="200" t="s">
        <v>189</v>
      </c>
      <c r="H118" s="201">
        <v>1250</v>
      </c>
      <c r="I118" s="202"/>
      <c r="J118" s="203">
        <f>ROUND(I118*H118,2)</f>
        <v>0</v>
      </c>
      <c r="K118" s="199" t="s">
        <v>129</v>
      </c>
      <c r="L118" s="44"/>
      <c r="M118" s="204" t="s">
        <v>5</v>
      </c>
      <c r="N118" s="205" t="s">
        <v>42</v>
      </c>
      <c r="O118" s="45"/>
      <c r="P118" s="206">
        <f>O118*H118</f>
        <v>0</v>
      </c>
      <c r="Q118" s="206">
        <v>0</v>
      </c>
      <c r="R118" s="206">
        <f>Q118*H118</f>
        <v>0</v>
      </c>
      <c r="S118" s="206">
        <v>0</v>
      </c>
      <c r="T118" s="207">
        <f>S118*H118</f>
        <v>0</v>
      </c>
      <c r="AR118" s="22" t="s">
        <v>130</v>
      </c>
      <c r="AT118" s="22" t="s">
        <v>125</v>
      </c>
      <c r="AU118" s="22" t="s">
        <v>79</v>
      </c>
      <c r="AY118" s="22" t="s">
        <v>123</v>
      </c>
      <c r="BE118" s="208">
        <f>IF(N118="základní",J118,0)</f>
        <v>0</v>
      </c>
      <c r="BF118" s="208">
        <f>IF(N118="snížená",J118,0)</f>
        <v>0</v>
      </c>
      <c r="BG118" s="208">
        <f>IF(N118="zákl. přenesená",J118,0)</f>
        <v>0</v>
      </c>
      <c r="BH118" s="208">
        <f>IF(N118="sníž. přenesená",J118,0)</f>
        <v>0</v>
      </c>
      <c r="BI118" s="208">
        <f>IF(N118="nulová",J118,0)</f>
        <v>0</v>
      </c>
      <c r="BJ118" s="22" t="s">
        <v>79</v>
      </c>
      <c r="BK118" s="208">
        <f>ROUND(I118*H118,2)</f>
        <v>0</v>
      </c>
      <c r="BL118" s="22" t="s">
        <v>130</v>
      </c>
      <c r="BM118" s="22" t="s">
        <v>250</v>
      </c>
    </row>
    <row r="119" s="1" customFormat="1" ht="16.5" customHeight="1">
      <c r="B119" s="196"/>
      <c r="C119" s="197" t="s">
        <v>251</v>
      </c>
      <c r="D119" s="197" t="s">
        <v>125</v>
      </c>
      <c r="E119" s="198" t="s">
        <v>252</v>
      </c>
      <c r="F119" s="199" t="s">
        <v>253</v>
      </c>
      <c r="G119" s="200" t="s">
        <v>128</v>
      </c>
      <c r="H119" s="201">
        <v>1250</v>
      </c>
      <c r="I119" s="202"/>
      <c r="J119" s="203">
        <f>ROUND(I119*H119,2)</f>
        <v>0</v>
      </c>
      <c r="K119" s="199" t="s">
        <v>5</v>
      </c>
      <c r="L119" s="44"/>
      <c r="M119" s="204" t="s">
        <v>5</v>
      </c>
      <c r="N119" s="205" t="s">
        <v>42</v>
      </c>
      <c r="O119" s="45"/>
      <c r="P119" s="206">
        <f>O119*H119</f>
        <v>0</v>
      </c>
      <c r="Q119" s="206">
        <v>0</v>
      </c>
      <c r="R119" s="206">
        <f>Q119*H119</f>
        <v>0</v>
      </c>
      <c r="S119" s="206">
        <v>0</v>
      </c>
      <c r="T119" s="207">
        <f>S119*H119</f>
        <v>0</v>
      </c>
      <c r="AR119" s="22" t="s">
        <v>130</v>
      </c>
      <c r="AT119" s="22" t="s">
        <v>125</v>
      </c>
      <c r="AU119" s="22" t="s">
        <v>79</v>
      </c>
      <c r="AY119" s="22" t="s">
        <v>123</v>
      </c>
      <c r="BE119" s="208">
        <f>IF(N119="základní",J119,0)</f>
        <v>0</v>
      </c>
      <c r="BF119" s="208">
        <f>IF(N119="snížená",J119,0)</f>
        <v>0</v>
      </c>
      <c r="BG119" s="208">
        <f>IF(N119="zákl. přenesená",J119,0)</f>
        <v>0</v>
      </c>
      <c r="BH119" s="208">
        <f>IF(N119="sníž. přenesená",J119,0)</f>
        <v>0</v>
      </c>
      <c r="BI119" s="208">
        <f>IF(N119="nulová",J119,0)</f>
        <v>0</v>
      </c>
      <c r="BJ119" s="22" t="s">
        <v>79</v>
      </c>
      <c r="BK119" s="208">
        <f>ROUND(I119*H119,2)</f>
        <v>0</v>
      </c>
      <c r="BL119" s="22" t="s">
        <v>130</v>
      </c>
      <c r="BM119" s="22" t="s">
        <v>254</v>
      </c>
    </row>
    <row r="120" s="1" customFormat="1" ht="16.5" customHeight="1">
      <c r="B120" s="196"/>
      <c r="C120" s="209" t="s">
        <v>255</v>
      </c>
      <c r="D120" s="209" t="s">
        <v>256</v>
      </c>
      <c r="E120" s="210" t="s">
        <v>257</v>
      </c>
      <c r="F120" s="211" t="s">
        <v>258</v>
      </c>
      <c r="G120" s="212" t="s">
        <v>259</v>
      </c>
      <c r="H120" s="213">
        <v>31.25</v>
      </c>
      <c r="I120" s="214"/>
      <c r="J120" s="215">
        <f>ROUND(I120*H120,2)</f>
        <v>0</v>
      </c>
      <c r="K120" s="211" t="s">
        <v>129</v>
      </c>
      <c r="L120" s="216"/>
      <c r="M120" s="217" t="s">
        <v>5</v>
      </c>
      <c r="N120" s="218" t="s">
        <v>42</v>
      </c>
      <c r="O120" s="45"/>
      <c r="P120" s="206">
        <f>O120*H120</f>
        <v>0</v>
      </c>
      <c r="Q120" s="206">
        <v>0.001</v>
      </c>
      <c r="R120" s="206">
        <f>Q120*H120</f>
        <v>0.03125</v>
      </c>
      <c r="S120" s="206">
        <v>0</v>
      </c>
      <c r="T120" s="207">
        <f>S120*H120</f>
        <v>0</v>
      </c>
      <c r="AR120" s="22" t="s">
        <v>154</v>
      </c>
      <c r="AT120" s="22" t="s">
        <v>256</v>
      </c>
      <c r="AU120" s="22" t="s">
        <v>79</v>
      </c>
      <c r="AY120" s="22" t="s">
        <v>123</v>
      </c>
      <c r="BE120" s="208">
        <f>IF(N120="základní",J120,0)</f>
        <v>0</v>
      </c>
      <c r="BF120" s="208">
        <f>IF(N120="snížená",J120,0)</f>
        <v>0</v>
      </c>
      <c r="BG120" s="208">
        <f>IF(N120="zákl. přenesená",J120,0)</f>
        <v>0</v>
      </c>
      <c r="BH120" s="208">
        <f>IF(N120="sníž. přenesená",J120,0)</f>
        <v>0</v>
      </c>
      <c r="BI120" s="208">
        <f>IF(N120="nulová",J120,0)</f>
        <v>0</v>
      </c>
      <c r="BJ120" s="22" t="s">
        <v>79</v>
      </c>
      <c r="BK120" s="208">
        <f>ROUND(I120*H120,2)</f>
        <v>0</v>
      </c>
      <c r="BL120" s="22" t="s">
        <v>130</v>
      </c>
      <c r="BM120" s="22" t="s">
        <v>260</v>
      </c>
    </row>
    <row r="121" s="1" customFormat="1" ht="16.5" customHeight="1">
      <c r="B121" s="196"/>
      <c r="C121" s="197" t="s">
        <v>261</v>
      </c>
      <c r="D121" s="197" t="s">
        <v>125</v>
      </c>
      <c r="E121" s="198" t="s">
        <v>262</v>
      </c>
      <c r="F121" s="199" t="s">
        <v>263</v>
      </c>
      <c r="G121" s="200" t="s">
        <v>128</v>
      </c>
      <c r="H121" s="201">
        <v>20036</v>
      </c>
      <c r="I121" s="202"/>
      <c r="J121" s="203">
        <f>ROUND(I121*H121,2)</f>
        <v>0</v>
      </c>
      <c r="K121" s="199" t="s">
        <v>5</v>
      </c>
      <c r="L121" s="44"/>
      <c r="M121" s="204" t="s">
        <v>5</v>
      </c>
      <c r="N121" s="205" t="s">
        <v>42</v>
      </c>
      <c r="O121" s="45"/>
      <c r="P121" s="206">
        <f>O121*H121</f>
        <v>0</v>
      </c>
      <c r="Q121" s="206">
        <v>0</v>
      </c>
      <c r="R121" s="206">
        <f>Q121*H121</f>
        <v>0</v>
      </c>
      <c r="S121" s="206">
        <v>0</v>
      </c>
      <c r="T121" s="207">
        <f>S121*H121</f>
        <v>0</v>
      </c>
      <c r="AR121" s="22" t="s">
        <v>130</v>
      </c>
      <c r="AT121" s="22" t="s">
        <v>125</v>
      </c>
      <c r="AU121" s="22" t="s">
        <v>79</v>
      </c>
      <c r="AY121" s="22" t="s">
        <v>123</v>
      </c>
      <c r="BE121" s="208">
        <f>IF(N121="základní",J121,0)</f>
        <v>0</v>
      </c>
      <c r="BF121" s="208">
        <f>IF(N121="snížená",J121,0)</f>
        <v>0</v>
      </c>
      <c r="BG121" s="208">
        <f>IF(N121="zákl. přenesená",J121,0)</f>
        <v>0</v>
      </c>
      <c r="BH121" s="208">
        <f>IF(N121="sníž. přenesená",J121,0)</f>
        <v>0</v>
      </c>
      <c r="BI121" s="208">
        <f>IF(N121="nulová",J121,0)</f>
        <v>0</v>
      </c>
      <c r="BJ121" s="22" t="s">
        <v>79</v>
      </c>
      <c r="BK121" s="208">
        <f>ROUND(I121*H121,2)</f>
        <v>0</v>
      </c>
      <c r="BL121" s="22" t="s">
        <v>130</v>
      </c>
      <c r="BM121" s="22" t="s">
        <v>264</v>
      </c>
    </row>
    <row r="122" s="1" customFormat="1" ht="25.5" customHeight="1">
      <c r="B122" s="196"/>
      <c r="C122" s="197" t="s">
        <v>265</v>
      </c>
      <c r="D122" s="197" t="s">
        <v>125</v>
      </c>
      <c r="E122" s="198" t="s">
        <v>266</v>
      </c>
      <c r="F122" s="199" t="s">
        <v>267</v>
      </c>
      <c r="G122" s="200" t="s">
        <v>128</v>
      </c>
      <c r="H122" s="201">
        <v>1250</v>
      </c>
      <c r="I122" s="202"/>
      <c r="J122" s="203">
        <f>ROUND(I122*H122,2)</f>
        <v>0</v>
      </c>
      <c r="K122" s="199" t="s">
        <v>129</v>
      </c>
      <c r="L122" s="44"/>
      <c r="M122" s="204" t="s">
        <v>5</v>
      </c>
      <c r="N122" s="205" t="s">
        <v>42</v>
      </c>
      <c r="O122" s="45"/>
      <c r="P122" s="206">
        <f>O122*H122</f>
        <v>0</v>
      </c>
      <c r="Q122" s="206">
        <v>0</v>
      </c>
      <c r="R122" s="206">
        <f>Q122*H122</f>
        <v>0</v>
      </c>
      <c r="S122" s="206">
        <v>0</v>
      </c>
      <c r="T122" s="207">
        <f>S122*H122</f>
        <v>0</v>
      </c>
      <c r="AR122" s="22" t="s">
        <v>130</v>
      </c>
      <c r="AT122" s="22" t="s">
        <v>125</v>
      </c>
      <c r="AU122" s="22" t="s">
        <v>79</v>
      </c>
      <c r="AY122" s="22" t="s">
        <v>123</v>
      </c>
      <c r="BE122" s="208">
        <f>IF(N122="základní",J122,0)</f>
        <v>0</v>
      </c>
      <c r="BF122" s="208">
        <f>IF(N122="snížená",J122,0)</f>
        <v>0</v>
      </c>
      <c r="BG122" s="208">
        <f>IF(N122="zákl. přenesená",J122,0)</f>
        <v>0</v>
      </c>
      <c r="BH122" s="208">
        <f>IF(N122="sníž. přenesená",J122,0)</f>
        <v>0</v>
      </c>
      <c r="BI122" s="208">
        <f>IF(N122="nulová",J122,0)</f>
        <v>0</v>
      </c>
      <c r="BJ122" s="22" t="s">
        <v>79</v>
      </c>
      <c r="BK122" s="208">
        <f>ROUND(I122*H122,2)</f>
        <v>0</v>
      </c>
      <c r="BL122" s="22" t="s">
        <v>130</v>
      </c>
      <c r="BM122" s="22" t="s">
        <v>268</v>
      </c>
    </row>
    <row r="123" s="1" customFormat="1" ht="25.5" customHeight="1">
      <c r="B123" s="196"/>
      <c r="C123" s="197" t="s">
        <v>269</v>
      </c>
      <c r="D123" s="197" t="s">
        <v>125</v>
      </c>
      <c r="E123" s="198" t="s">
        <v>270</v>
      </c>
      <c r="F123" s="199" t="s">
        <v>271</v>
      </c>
      <c r="G123" s="200" t="s">
        <v>272</v>
      </c>
      <c r="H123" s="201">
        <v>1490</v>
      </c>
      <c r="I123" s="202"/>
      <c r="J123" s="203">
        <f>ROUND(I123*H123,2)</f>
        <v>0</v>
      </c>
      <c r="K123" s="199" t="s">
        <v>5</v>
      </c>
      <c r="L123" s="44"/>
      <c r="M123" s="204" t="s">
        <v>5</v>
      </c>
      <c r="N123" s="205" t="s">
        <v>42</v>
      </c>
      <c r="O123" s="45"/>
      <c r="P123" s="206">
        <f>O123*H123</f>
        <v>0</v>
      </c>
      <c r="Q123" s="206">
        <v>0</v>
      </c>
      <c r="R123" s="206">
        <f>Q123*H123</f>
        <v>0</v>
      </c>
      <c r="S123" s="206">
        <v>0</v>
      </c>
      <c r="T123" s="207">
        <f>S123*H123</f>
        <v>0</v>
      </c>
      <c r="AR123" s="22" t="s">
        <v>130</v>
      </c>
      <c r="AT123" s="22" t="s">
        <v>125</v>
      </c>
      <c r="AU123" s="22" t="s">
        <v>79</v>
      </c>
      <c r="AY123" s="22" t="s">
        <v>123</v>
      </c>
      <c r="BE123" s="208">
        <f>IF(N123="základní",J123,0)</f>
        <v>0</v>
      </c>
      <c r="BF123" s="208">
        <f>IF(N123="snížená",J123,0)</f>
        <v>0</v>
      </c>
      <c r="BG123" s="208">
        <f>IF(N123="zákl. přenesená",J123,0)</f>
        <v>0</v>
      </c>
      <c r="BH123" s="208">
        <f>IF(N123="sníž. přenesená",J123,0)</f>
        <v>0</v>
      </c>
      <c r="BI123" s="208">
        <f>IF(N123="nulová",J123,0)</f>
        <v>0</v>
      </c>
      <c r="BJ123" s="22" t="s">
        <v>79</v>
      </c>
      <c r="BK123" s="208">
        <f>ROUND(I123*H123,2)</f>
        <v>0</v>
      </c>
      <c r="BL123" s="22" t="s">
        <v>130</v>
      </c>
      <c r="BM123" s="22" t="s">
        <v>273</v>
      </c>
    </row>
    <row r="124" s="1" customFormat="1" ht="25.5" customHeight="1">
      <c r="B124" s="196"/>
      <c r="C124" s="197" t="s">
        <v>274</v>
      </c>
      <c r="D124" s="197" t="s">
        <v>125</v>
      </c>
      <c r="E124" s="198" t="s">
        <v>275</v>
      </c>
      <c r="F124" s="199" t="s">
        <v>276</v>
      </c>
      <c r="G124" s="200" t="s">
        <v>272</v>
      </c>
      <c r="H124" s="201">
        <v>4</v>
      </c>
      <c r="I124" s="202"/>
      <c r="J124" s="203">
        <f>ROUND(I124*H124,2)</f>
        <v>0</v>
      </c>
      <c r="K124" s="199" t="s">
        <v>129</v>
      </c>
      <c r="L124" s="44"/>
      <c r="M124" s="204" t="s">
        <v>5</v>
      </c>
      <c r="N124" s="205" t="s">
        <v>42</v>
      </c>
      <c r="O124" s="45"/>
      <c r="P124" s="206">
        <f>O124*H124</f>
        <v>0</v>
      </c>
      <c r="Q124" s="206">
        <v>0</v>
      </c>
      <c r="R124" s="206">
        <f>Q124*H124</f>
        <v>0</v>
      </c>
      <c r="S124" s="206">
        <v>0</v>
      </c>
      <c r="T124" s="207">
        <f>S124*H124</f>
        <v>0</v>
      </c>
      <c r="AR124" s="22" t="s">
        <v>130</v>
      </c>
      <c r="AT124" s="22" t="s">
        <v>125</v>
      </c>
      <c r="AU124" s="22" t="s">
        <v>79</v>
      </c>
      <c r="AY124" s="22" t="s">
        <v>123</v>
      </c>
      <c r="BE124" s="208">
        <f>IF(N124="základní",J124,0)</f>
        <v>0</v>
      </c>
      <c r="BF124" s="208">
        <f>IF(N124="snížená",J124,0)</f>
        <v>0</v>
      </c>
      <c r="BG124" s="208">
        <f>IF(N124="zákl. přenesená",J124,0)</f>
        <v>0</v>
      </c>
      <c r="BH124" s="208">
        <f>IF(N124="sníž. přenesená",J124,0)</f>
        <v>0</v>
      </c>
      <c r="BI124" s="208">
        <f>IF(N124="nulová",J124,0)</f>
        <v>0</v>
      </c>
      <c r="BJ124" s="22" t="s">
        <v>79</v>
      </c>
      <c r="BK124" s="208">
        <f>ROUND(I124*H124,2)</f>
        <v>0</v>
      </c>
      <c r="BL124" s="22" t="s">
        <v>130</v>
      </c>
      <c r="BM124" s="22" t="s">
        <v>277</v>
      </c>
    </row>
    <row r="125" s="1" customFormat="1" ht="25.5" customHeight="1">
      <c r="B125" s="196"/>
      <c r="C125" s="197" t="s">
        <v>278</v>
      </c>
      <c r="D125" s="197" t="s">
        <v>125</v>
      </c>
      <c r="E125" s="198" t="s">
        <v>279</v>
      </c>
      <c r="F125" s="199" t="s">
        <v>280</v>
      </c>
      <c r="G125" s="200" t="s">
        <v>272</v>
      </c>
      <c r="H125" s="201">
        <v>1490</v>
      </c>
      <c r="I125" s="202"/>
      <c r="J125" s="203">
        <f>ROUND(I125*H125,2)</f>
        <v>0</v>
      </c>
      <c r="K125" s="199" t="s">
        <v>129</v>
      </c>
      <c r="L125" s="44"/>
      <c r="M125" s="204" t="s">
        <v>5</v>
      </c>
      <c r="N125" s="205" t="s">
        <v>42</v>
      </c>
      <c r="O125" s="45"/>
      <c r="P125" s="206">
        <f>O125*H125</f>
        <v>0</v>
      </c>
      <c r="Q125" s="206">
        <v>0</v>
      </c>
      <c r="R125" s="206">
        <f>Q125*H125</f>
        <v>0</v>
      </c>
      <c r="S125" s="206">
        <v>0</v>
      </c>
      <c r="T125" s="207">
        <f>S125*H125</f>
        <v>0</v>
      </c>
      <c r="AR125" s="22" t="s">
        <v>130</v>
      </c>
      <c r="AT125" s="22" t="s">
        <v>125</v>
      </c>
      <c r="AU125" s="22" t="s">
        <v>79</v>
      </c>
      <c r="AY125" s="22" t="s">
        <v>123</v>
      </c>
      <c r="BE125" s="208">
        <f>IF(N125="základní",J125,0)</f>
        <v>0</v>
      </c>
      <c r="BF125" s="208">
        <f>IF(N125="snížená",J125,0)</f>
        <v>0</v>
      </c>
      <c r="BG125" s="208">
        <f>IF(N125="zákl. přenesená",J125,0)</f>
        <v>0</v>
      </c>
      <c r="BH125" s="208">
        <f>IF(N125="sníž. přenesená",J125,0)</f>
        <v>0</v>
      </c>
      <c r="BI125" s="208">
        <f>IF(N125="nulová",J125,0)</f>
        <v>0</v>
      </c>
      <c r="BJ125" s="22" t="s">
        <v>79</v>
      </c>
      <c r="BK125" s="208">
        <f>ROUND(I125*H125,2)</f>
        <v>0</v>
      </c>
      <c r="BL125" s="22" t="s">
        <v>130</v>
      </c>
      <c r="BM125" s="22" t="s">
        <v>281</v>
      </c>
    </row>
    <row r="126" s="1" customFormat="1" ht="16.5" customHeight="1">
      <c r="B126" s="196"/>
      <c r="C126" s="197" t="s">
        <v>282</v>
      </c>
      <c r="D126" s="197" t="s">
        <v>125</v>
      </c>
      <c r="E126" s="198" t="s">
        <v>283</v>
      </c>
      <c r="F126" s="199" t="s">
        <v>284</v>
      </c>
      <c r="G126" s="200" t="s">
        <v>272</v>
      </c>
      <c r="H126" s="201">
        <v>4</v>
      </c>
      <c r="I126" s="202"/>
      <c r="J126" s="203">
        <f>ROUND(I126*H126,2)</f>
        <v>0</v>
      </c>
      <c r="K126" s="199" t="s">
        <v>5</v>
      </c>
      <c r="L126" s="44"/>
      <c r="M126" s="204" t="s">
        <v>5</v>
      </c>
      <c r="N126" s="205" t="s">
        <v>42</v>
      </c>
      <c r="O126" s="45"/>
      <c r="P126" s="206">
        <f>O126*H126</f>
        <v>0</v>
      </c>
      <c r="Q126" s="206">
        <v>0.00033</v>
      </c>
      <c r="R126" s="206">
        <f>Q126*H126</f>
        <v>0.00132</v>
      </c>
      <c r="S126" s="206">
        <v>0</v>
      </c>
      <c r="T126" s="207">
        <f>S126*H126</f>
        <v>0</v>
      </c>
      <c r="AR126" s="22" t="s">
        <v>130</v>
      </c>
      <c r="AT126" s="22" t="s">
        <v>125</v>
      </c>
      <c r="AU126" s="22" t="s">
        <v>79</v>
      </c>
      <c r="AY126" s="22" t="s">
        <v>123</v>
      </c>
      <c r="BE126" s="208">
        <f>IF(N126="základní",J126,0)</f>
        <v>0</v>
      </c>
      <c r="BF126" s="208">
        <f>IF(N126="snížená",J126,0)</f>
        <v>0</v>
      </c>
      <c r="BG126" s="208">
        <f>IF(N126="zákl. přenesená",J126,0)</f>
        <v>0</v>
      </c>
      <c r="BH126" s="208">
        <f>IF(N126="sníž. přenesená",J126,0)</f>
        <v>0</v>
      </c>
      <c r="BI126" s="208">
        <f>IF(N126="nulová",J126,0)</f>
        <v>0</v>
      </c>
      <c r="BJ126" s="22" t="s">
        <v>79</v>
      </c>
      <c r="BK126" s="208">
        <f>ROUND(I126*H126,2)</f>
        <v>0</v>
      </c>
      <c r="BL126" s="22" t="s">
        <v>130</v>
      </c>
      <c r="BM126" s="22" t="s">
        <v>285</v>
      </c>
    </row>
    <row r="127" s="1" customFormat="1" ht="16.5" customHeight="1">
      <c r="B127" s="196"/>
      <c r="C127" s="197" t="s">
        <v>286</v>
      </c>
      <c r="D127" s="197" t="s">
        <v>125</v>
      </c>
      <c r="E127" s="198" t="s">
        <v>287</v>
      </c>
      <c r="F127" s="199" t="s">
        <v>288</v>
      </c>
      <c r="G127" s="200" t="s">
        <v>128</v>
      </c>
      <c r="H127" s="201">
        <v>8</v>
      </c>
      <c r="I127" s="202"/>
      <c r="J127" s="203">
        <f>ROUND(I127*H127,2)</f>
        <v>0</v>
      </c>
      <c r="K127" s="199" t="s">
        <v>5</v>
      </c>
      <c r="L127" s="44"/>
      <c r="M127" s="204" t="s">
        <v>5</v>
      </c>
      <c r="N127" s="205" t="s">
        <v>42</v>
      </c>
      <c r="O127" s="45"/>
      <c r="P127" s="206">
        <f>O127*H127</f>
        <v>0</v>
      </c>
      <c r="Q127" s="206">
        <v>2.0000000000000002E-05</v>
      </c>
      <c r="R127" s="206">
        <f>Q127*H127</f>
        <v>0.00016000000000000001</v>
      </c>
      <c r="S127" s="206">
        <v>0</v>
      </c>
      <c r="T127" s="207">
        <f>S127*H127</f>
        <v>0</v>
      </c>
      <c r="AR127" s="22" t="s">
        <v>130</v>
      </c>
      <c r="AT127" s="22" t="s">
        <v>125</v>
      </c>
      <c r="AU127" s="22" t="s">
        <v>79</v>
      </c>
      <c r="AY127" s="22" t="s">
        <v>123</v>
      </c>
      <c r="BE127" s="208">
        <f>IF(N127="základní",J127,0)</f>
        <v>0</v>
      </c>
      <c r="BF127" s="208">
        <f>IF(N127="snížená",J127,0)</f>
        <v>0</v>
      </c>
      <c r="BG127" s="208">
        <f>IF(N127="zákl. přenesená",J127,0)</f>
        <v>0</v>
      </c>
      <c r="BH127" s="208">
        <f>IF(N127="sníž. přenesená",J127,0)</f>
        <v>0</v>
      </c>
      <c r="BI127" s="208">
        <f>IF(N127="nulová",J127,0)</f>
        <v>0</v>
      </c>
      <c r="BJ127" s="22" t="s">
        <v>79</v>
      </c>
      <c r="BK127" s="208">
        <f>ROUND(I127*H127,2)</f>
        <v>0</v>
      </c>
      <c r="BL127" s="22" t="s">
        <v>130</v>
      </c>
      <c r="BM127" s="22" t="s">
        <v>289</v>
      </c>
    </row>
    <row r="128" s="1" customFormat="1" ht="16.5" customHeight="1">
      <c r="B128" s="196"/>
      <c r="C128" s="197" t="s">
        <v>290</v>
      </c>
      <c r="D128" s="197" t="s">
        <v>125</v>
      </c>
      <c r="E128" s="198" t="s">
        <v>291</v>
      </c>
      <c r="F128" s="199" t="s">
        <v>292</v>
      </c>
      <c r="G128" s="200" t="s">
        <v>128</v>
      </c>
      <c r="H128" s="201">
        <v>4</v>
      </c>
      <c r="I128" s="202"/>
      <c r="J128" s="203">
        <f>ROUND(I128*H128,2)</f>
        <v>0</v>
      </c>
      <c r="K128" s="199" t="s">
        <v>5</v>
      </c>
      <c r="L128" s="44"/>
      <c r="M128" s="204" t="s">
        <v>5</v>
      </c>
      <c r="N128" s="205" t="s">
        <v>42</v>
      </c>
      <c r="O128" s="45"/>
      <c r="P128" s="206">
        <f>O128*H128</f>
        <v>0</v>
      </c>
      <c r="Q128" s="206">
        <v>0</v>
      </c>
      <c r="R128" s="206">
        <f>Q128*H128</f>
        <v>0</v>
      </c>
      <c r="S128" s="206">
        <v>0</v>
      </c>
      <c r="T128" s="207">
        <f>S128*H128</f>
        <v>0</v>
      </c>
      <c r="AR128" s="22" t="s">
        <v>130</v>
      </c>
      <c r="AT128" s="22" t="s">
        <v>125</v>
      </c>
      <c r="AU128" s="22" t="s">
        <v>79</v>
      </c>
      <c r="AY128" s="22" t="s">
        <v>123</v>
      </c>
      <c r="BE128" s="208">
        <f>IF(N128="základní",J128,0)</f>
        <v>0</v>
      </c>
      <c r="BF128" s="208">
        <f>IF(N128="snížená",J128,0)</f>
        <v>0</v>
      </c>
      <c r="BG128" s="208">
        <f>IF(N128="zákl. přenesená",J128,0)</f>
        <v>0</v>
      </c>
      <c r="BH128" s="208">
        <f>IF(N128="sníž. přenesená",J128,0)</f>
        <v>0</v>
      </c>
      <c r="BI128" s="208">
        <f>IF(N128="nulová",J128,0)</f>
        <v>0</v>
      </c>
      <c r="BJ128" s="22" t="s">
        <v>79</v>
      </c>
      <c r="BK128" s="208">
        <f>ROUND(I128*H128,2)</f>
        <v>0</v>
      </c>
      <c r="BL128" s="22" t="s">
        <v>130</v>
      </c>
      <c r="BM128" s="22" t="s">
        <v>293</v>
      </c>
    </row>
    <row r="129" s="1" customFormat="1" ht="25.5" customHeight="1">
      <c r="B129" s="196"/>
      <c r="C129" s="197" t="s">
        <v>294</v>
      </c>
      <c r="D129" s="197" t="s">
        <v>125</v>
      </c>
      <c r="E129" s="198" t="s">
        <v>295</v>
      </c>
      <c r="F129" s="199" t="s">
        <v>296</v>
      </c>
      <c r="G129" s="200" t="s">
        <v>297</v>
      </c>
      <c r="H129" s="201">
        <v>0.01</v>
      </c>
      <c r="I129" s="202"/>
      <c r="J129" s="203">
        <f>ROUND(I129*H129,2)</f>
        <v>0</v>
      </c>
      <c r="K129" s="199" t="s">
        <v>129</v>
      </c>
      <c r="L129" s="44"/>
      <c r="M129" s="204" t="s">
        <v>5</v>
      </c>
      <c r="N129" s="205" t="s">
        <v>42</v>
      </c>
      <c r="O129" s="45"/>
      <c r="P129" s="206">
        <f>O129*H129</f>
        <v>0</v>
      </c>
      <c r="Q129" s="206">
        <v>0</v>
      </c>
      <c r="R129" s="206">
        <f>Q129*H129</f>
        <v>0</v>
      </c>
      <c r="S129" s="206">
        <v>0</v>
      </c>
      <c r="T129" s="207">
        <f>S129*H129</f>
        <v>0</v>
      </c>
      <c r="AR129" s="22" t="s">
        <v>130</v>
      </c>
      <c r="AT129" s="22" t="s">
        <v>125</v>
      </c>
      <c r="AU129" s="22" t="s">
        <v>79</v>
      </c>
      <c r="AY129" s="22" t="s">
        <v>123</v>
      </c>
      <c r="BE129" s="208">
        <f>IF(N129="základní",J129,0)</f>
        <v>0</v>
      </c>
      <c r="BF129" s="208">
        <f>IF(N129="snížená",J129,0)</f>
        <v>0</v>
      </c>
      <c r="BG129" s="208">
        <f>IF(N129="zákl. přenesená",J129,0)</f>
        <v>0</v>
      </c>
      <c r="BH129" s="208">
        <f>IF(N129="sníž. přenesená",J129,0)</f>
        <v>0</v>
      </c>
      <c r="BI129" s="208">
        <f>IF(N129="nulová",J129,0)</f>
        <v>0</v>
      </c>
      <c r="BJ129" s="22" t="s">
        <v>79</v>
      </c>
      <c r="BK129" s="208">
        <f>ROUND(I129*H129,2)</f>
        <v>0</v>
      </c>
      <c r="BL129" s="22" t="s">
        <v>130</v>
      </c>
      <c r="BM129" s="22" t="s">
        <v>298</v>
      </c>
    </row>
    <row r="130" s="1" customFormat="1" ht="25.5" customHeight="1">
      <c r="B130" s="196"/>
      <c r="C130" s="197" t="s">
        <v>299</v>
      </c>
      <c r="D130" s="197" t="s">
        <v>125</v>
      </c>
      <c r="E130" s="198" t="s">
        <v>300</v>
      </c>
      <c r="F130" s="199" t="s">
        <v>301</v>
      </c>
      <c r="G130" s="200" t="s">
        <v>189</v>
      </c>
      <c r="H130" s="201">
        <v>8</v>
      </c>
      <c r="I130" s="202"/>
      <c r="J130" s="203">
        <f>ROUND(I130*H130,2)</f>
        <v>0</v>
      </c>
      <c r="K130" s="199" t="s">
        <v>5</v>
      </c>
      <c r="L130" s="44"/>
      <c r="M130" s="204" t="s">
        <v>5</v>
      </c>
      <c r="N130" s="205" t="s">
        <v>42</v>
      </c>
      <c r="O130" s="45"/>
      <c r="P130" s="206">
        <f>O130*H130</f>
        <v>0</v>
      </c>
      <c r="Q130" s="206">
        <v>0</v>
      </c>
      <c r="R130" s="206">
        <f>Q130*H130</f>
        <v>0</v>
      </c>
      <c r="S130" s="206">
        <v>0</v>
      </c>
      <c r="T130" s="207">
        <f>S130*H130</f>
        <v>0</v>
      </c>
      <c r="AR130" s="22" t="s">
        <v>130</v>
      </c>
      <c r="AT130" s="22" t="s">
        <v>125</v>
      </c>
      <c r="AU130" s="22" t="s">
        <v>79</v>
      </c>
      <c r="AY130" s="22" t="s">
        <v>123</v>
      </c>
      <c r="BE130" s="208">
        <f>IF(N130="základní",J130,0)</f>
        <v>0</v>
      </c>
      <c r="BF130" s="208">
        <f>IF(N130="snížená",J130,0)</f>
        <v>0</v>
      </c>
      <c r="BG130" s="208">
        <f>IF(N130="zákl. přenesená",J130,0)</f>
        <v>0</v>
      </c>
      <c r="BH130" s="208">
        <f>IF(N130="sníž. přenesená",J130,0)</f>
        <v>0</v>
      </c>
      <c r="BI130" s="208">
        <f>IF(N130="nulová",J130,0)</f>
        <v>0</v>
      </c>
      <c r="BJ130" s="22" t="s">
        <v>79</v>
      </c>
      <c r="BK130" s="208">
        <f>ROUND(I130*H130,2)</f>
        <v>0</v>
      </c>
      <c r="BL130" s="22" t="s">
        <v>130</v>
      </c>
      <c r="BM130" s="22" t="s">
        <v>302</v>
      </c>
    </row>
    <row r="131" s="1" customFormat="1" ht="25.5" customHeight="1">
      <c r="B131" s="196"/>
      <c r="C131" s="197" t="s">
        <v>303</v>
      </c>
      <c r="D131" s="197" t="s">
        <v>125</v>
      </c>
      <c r="E131" s="198" t="s">
        <v>304</v>
      </c>
      <c r="F131" s="199" t="s">
        <v>305</v>
      </c>
      <c r="G131" s="200" t="s">
        <v>306</v>
      </c>
      <c r="H131" s="201">
        <v>8</v>
      </c>
      <c r="I131" s="202"/>
      <c r="J131" s="203">
        <f>ROUND(I131*H131,2)</f>
        <v>0</v>
      </c>
      <c r="K131" s="199" t="s">
        <v>5</v>
      </c>
      <c r="L131" s="44"/>
      <c r="M131" s="204" t="s">
        <v>5</v>
      </c>
      <c r="N131" s="205" t="s">
        <v>42</v>
      </c>
      <c r="O131" s="45"/>
      <c r="P131" s="206">
        <f>O131*H131</f>
        <v>0</v>
      </c>
      <c r="Q131" s="206">
        <v>0</v>
      </c>
      <c r="R131" s="206">
        <f>Q131*H131</f>
        <v>0</v>
      </c>
      <c r="S131" s="206">
        <v>0</v>
      </c>
      <c r="T131" s="207">
        <f>S131*H131</f>
        <v>0</v>
      </c>
      <c r="AR131" s="22" t="s">
        <v>130</v>
      </c>
      <c r="AT131" s="22" t="s">
        <v>125</v>
      </c>
      <c r="AU131" s="22" t="s">
        <v>79</v>
      </c>
      <c r="AY131" s="22" t="s">
        <v>123</v>
      </c>
      <c r="BE131" s="208">
        <f>IF(N131="základní",J131,0)</f>
        <v>0</v>
      </c>
      <c r="BF131" s="208">
        <f>IF(N131="snížená",J131,0)</f>
        <v>0</v>
      </c>
      <c r="BG131" s="208">
        <f>IF(N131="zákl. přenesená",J131,0)</f>
        <v>0</v>
      </c>
      <c r="BH131" s="208">
        <f>IF(N131="sníž. přenesená",J131,0)</f>
        <v>0</v>
      </c>
      <c r="BI131" s="208">
        <f>IF(N131="nulová",J131,0)</f>
        <v>0</v>
      </c>
      <c r="BJ131" s="22" t="s">
        <v>79</v>
      </c>
      <c r="BK131" s="208">
        <f>ROUND(I131*H131,2)</f>
        <v>0</v>
      </c>
      <c r="BL131" s="22" t="s">
        <v>130</v>
      </c>
      <c r="BM131" s="22" t="s">
        <v>307</v>
      </c>
    </row>
    <row r="132" s="1" customFormat="1" ht="16.5" customHeight="1">
      <c r="B132" s="196"/>
      <c r="C132" s="197" t="s">
        <v>308</v>
      </c>
      <c r="D132" s="197" t="s">
        <v>125</v>
      </c>
      <c r="E132" s="198" t="s">
        <v>309</v>
      </c>
      <c r="F132" s="199" t="s">
        <v>310</v>
      </c>
      <c r="G132" s="200" t="s">
        <v>306</v>
      </c>
      <c r="H132" s="201">
        <v>12</v>
      </c>
      <c r="I132" s="202"/>
      <c r="J132" s="203">
        <f>ROUND(I132*H132,2)</f>
        <v>0</v>
      </c>
      <c r="K132" s="199" t="s">
        <v>5</v>
      </c>
      <c r="L132" s="44"/>
      <c r="M132" s="204" t="s">
        <v>5</v>
      </c>
      <c r="N132" s="205" t="s">
        <v>42</v>
      </c>
      <c r="O132" s="45"/>
      <c r="P132" s="206">
        <f>O132*H132</f>
        <v>0</v>
      </c>
      <c r="Q132" s="206">
        <v>0</v>
      </c>
      <c r="R132" s="206">
        <f>Q132*H132</f>
        <v>0</v>
      </c>
      <c r="S132" s="206">
        <v>0</v>
      </c>
      <c r="T132" s="207">
        <f>S132*H132</f>
        <v>0</v>
      </c>
      <c r="AR132" s="22" t="s">
        <v>130</v>
      </c>
      <c r="AT132" s="22" t="s">
        <v>125</v>
      </c>
      <c r="AU132" s="22" t="s">
        <v>79</v>
      </c>
      <c r="AY132" s="22" t="s">
        <v>123</v>
      </c>
      <c r="BE132" s="208">
        <f>IF(N132="základní",J132,0)</f>
        <v>0</v>
      </c>
      <c r="BF132" s="208">
        <f>IF(N132="snížená",J132,0)</f>
        <v>0</v>
      </c>
      <c r="BG132" s="208">
        <f>IF(N132="zákl. přenesená",J132,0)</f>
        <v>0</v>
      </c>
      <c r="BH132" s="208">
        <f>IF(N132="sníž. přenesená",J132,0)</f>
        <v>0</v>
      </c>
      <c r="BI132" s="208">
        <f>IF(N132="nulová",J132,0)</f>
        <v>0</v>
      </c>
      <c r="BJ132" s="22" t="s">
        <v>79</v>
      </c>
      <c r="BK132" s="208">
        <f>ROUND(I132*H132,2)</f>
        <v>0</v>
      </c>
      <c r="BL132" s="22" t="s">
        <v>130</v>
      </c>
      <c r="BM132" s="22" t="s">
        <v>311</v>
      </c>
    </row>
    <row r="133" s="1" customFormat="1" ht="16.5" customHeight="1">
      <c r="B133" s="196"/>
      <c r="C133" s="197" t="s">
        <v>312</v>
      </c>
      <c r="D133" s="197" t="s">
        <v>125</v>
      </c>
      <c r="E133" s="198" t="s">
        <v>313</v>
      </c>
      <c r="F133" s="199" t="s">
        <v>314</v>
      </c>
      <c r="G133" s="200" t="s">
        <v>315</v>
      </c>
      <c r="H133" s="201">
        <v>4</v>
      </c>
      <c r="I133" s="202"/>
      <c r="J133" s="203">
        <f>ROUND(I133*H133,2)</f>
        <v>0</v>
      </c>
      <c r="K133" s="199" t="s">
        <v>5</v>
      </c>
      <c r="L133" s="44"/>
      <c r="M133" s="204" t="s">
        <v>5</v>
      </c>
      <c r="N133" s="205" t="s">
        <v>42</v>
      </c>
      <c r="O133" s="45"/>
      <c r="P133" s="206">
        <f>O133*H133</f>
        <v>0</v>
      </c>
      <c r="Q133" s="206">
        <v>0</v>
      </c>
      <c r="R133" s="206">
        <f>Q133*H133</f>
        <v>0</v>
      </c>
      <c r="S133" s="206">
        <v>0</v>
      </c>
      <c r="T133" s="207">
        <f>S133*H133</f>
        <v>0</v>
      </c>
      <c r="AR133" s="22" t="s">
        <v>130</v>
      </c>
      <c r="AT133" s="22" t="s">
        <v>125</v>
      </c>
      <c r="AU133" s="22" t="s">
        <v>79</v>
      </c>
      <c r="AY133" s="22" t="s">
        <v>123</v>
      </c>
      <c r="BE133" s="208">
        <f>IF(N133="základní",J133,0)</f>
        <v>0</v>
      </c>
      <c r="BF133" s="208">
        <f>IF(N133="snížená",J133,0)</f>
        <v>0</v>
      </c>
      <c r="BG133" s="208">
        <f>IF(N133="zákl. přenesená",J133,0)</f>
        <v>0</v>
      </c>
      <c r="BH133" s="208">
        <f>IF(N133="sníž. přenesená",J133,0)</f>
        <v>0</v>
      </c>
      <c r="BI133" s="208">
        <f>IF(N133="nulová",J133,0)</f>
        <v>0</v>
      </c>
      <c r="BJ133" s="22" t="s">
        <v>79</v>
      </c>
      <c r="BK133" s="208">
        <f>ROUND(I133*H133,2)</f>
        <v>0</v>
      </c>
      <c r="BL133" s="22" t="s">
        <v>130</v>
      </c>
      <c r="BM133" s="22" t="s">
        <v>316</v>
      </c>
    </row>
    <row r="134" s="1" customFormat="1" ht="16.5" customHeight="1">
      <c r="B134" s="196"/>
      <c r="C134" s="197" t="s">
        <v>317</v>
      </c>
      <c r="D134" s="197" t="s">
        <v>125</v>
      </c>
      <c r="E134" s="198" t="s">
        <v>318</v>
      </c>
      <c r="F134" s="199" t="s">
        <v>319</v>
      </c>
      <c r="G134" s="200" t="s">
        <v>128</v>
      </c>
      <c r="H134" s="201">
        <v>8</v>
      </c>
      <c r="I134" s="202"/>
      <c r="J134" s="203">
        <f>ROUND(I134*H134,2)</f>
        <v>0</v>
      </c>
      <c r="K134" s="199" t="s">
        <v>5</v>
      </c>
      <c r="L134" s="44"/>
      <c r="M134" s="204" t="s">
        <v>5</v>
      </c>
      <c r="N134" s="205" t="s">
        <v>42</v>
      </c>
      <c r="O134" s="45"/>
      <c r="P134" s="206">
        <f>O134*H134</f>
        <v>0</v>
      </c>
      <c r="Q134" s="206">
        <v>0</v>
      </c>
      <c r="R134" s="206">
        <f>Q134*H134</f>
        <v>0</v>
      </c>
      <c r="S134" s="206">
        <v>0</v>
      </c>
      <c r="T134" s="207">
        <f>S134*H134</f>
        <v>0</v>
      </c>
      <c r="AR134" s="22" t="s">
        <v>130</v>
      </c>
      <c r="AT134" s="22" t="s">
        <v>125</v>
      </c>
      <c r="AU134" s="22" t="s">
        <v>79</v>
      </c>
      <c r="AY134" s="22" t="s">
        <v>123</v>
      </c>
      <c r="BE134" s="208">
        <f>IF(N134="základní",J134,0)</f>
        <v>0</v>
      </c>
      <c r="BF134" s="208">
        <f>IF(N134="snížená",J134,0)</f>
        <v>0</v>
      </c>
      <c r="BG134" s="208">
        <f>IF(N134="zákl. přenesená",J134,0)</f>
        <v>0</v>
      </c>
      <c r="BH134" s="208">
        <f>IF(N134="sníž. přenesená",J134,0)</f>
        <v>0</v>
      </c>
      <c r="BI134" s="208">
        <f>IF(N134="nulová",J134,0)</f>
        <v>0</v>
      </c>
      <c r="BJ134" s="22" t="s">
        <v>79</v>
      </c>
      <c r="BK134" s="208">
        <f>ROUND(I134*H134,2)</f>
        <v>0</v>
      </c>
      <c r="BL134" s="22" t="s">
        <v>130</v>
      </c>
      <c r="BM134" s="22" t="s">
        <v>320</v>
      </c>
    </row>
    <row r="135" s="1" customFormat="1" ht="16.5" customHeight="1">
      <c r="B135" s="196"/>
      <c r="C135" s="197" t="s">
        <v>321</v>
      </c>
      <c r="D135" s="197" t="s">
        <v>125</v>
      </c>
      <c r="E135" s="198" t="s">
        <v>322</v>
      </c>
      <c r="F135" s="199" t="s">
        <v>323</v>
      </c>
      <c r="G135" s="200" t="s">
        <v>189</v>
      </c>
      <c r="H135" s="201">
        <v>4</v>
      </c>
      <c r="I135" s="202"/>
      <c r="J135" s="203">
        <f>ROUND(I135*H135,2)</f>
        <v>0</v>
      </c>
      <c r="K135" s="199" t="s">
        <v>5</v>
      </c>
      <c r="L135" s="44"/>
      <c r="M135" s="204" t="s">
        <v>5</v>
      </c>
      <c r="N135" s="205" t="s">
        <v>42</v>
      </c>
      <c r="O135" s="45"/>
      <c r="P135" s="206">
        <f>O135*H135</f>
        <v>0</v>
      </c>
      <c r="Q135" s="206">
        <v>0</v>
      </c>
      <c r="R135" s="206">
        <f>Q135*H135</f>
        <v>0</v>
      </c>
      <c r="S135" s="206">
        <v>0</v>
      </c>
      <c r="T135" s="207">
        <f>S135*H135</f>
        <v>0</v>
      </c>
      <c r="AR135" s="22" t="s">
        <v>130</v>
      </c>
      <c r="AT135" s="22" t="s">
        <v>125</v>
      </c>
      <c r="AU135" s="22" t="s">
        <v>79</v>
      </c>
      <c r="AY135" s="22" t="s">
        <v>123</v>
      </c>
      <c r="BE135" s="208">
        <f>IF(N135="základní",J135,0)</f>
        <v>0</v>
      </c>
      <c r="BF135" s="208">
        <f>IF(N135="snížená",J135,0)</f>
        <v>0</v>
      </c>
      <c r="BG135" s="208">
        <f>IF(N135="zákl. přenesená",J135,0)</f>
        <v>0</v>
      </c>
      <c r="BH135" s="208">
        <f>IF(N135="sníž. přenesená",J135,0)</f>
        <v>0</v>
      </c>
      <c r="BI135" s="208">
        <f>IF(N135="nulová",J135,0)</f>
        <v>0</v>
      </c>
      <c r="BJ135" s="22" t="s">
        <v>79</v>
      </c>
      <c r="BK135" s="208">
        <f>ROUND(I135*H135,2)</f>
        <v>0</v>
      </c>
      <c r="BL135" s="22" t="s">
        <v>130</v>
      </c>
      <c r="BM135" s="22" t="s">
        <v>324</v>
      </c>
    </row>
    <row r="136" s="1" customFormat="1" ht="16.5" customHeight="1">
      <c r="B136" s="196"/>
      <c r="C136" s="197" t="s">
        <v>325</v>
      </c>
      <c r="D136" s="197" t="s">
        <v>125</v>
      </c>
      <c r="E136" s="198" t="s">
        <v>326</v>
      </c>
      <c r="F136" s="199" t="s">
        <v>327</v>
      </c>
      <c r="G136" s="200" t="s">
        <v>259</v>
      </c>
      <c r="H136" s="201">
        <v>4</v>
      </c>
      <c r="I136" s="202"/>
      <c r="J136" s="203">
        <f>ROUND(I136*H136,2)</f>
        <v>0</v>
      </c>
      <c r="K136" s="199" t="s">
        <v>5</v>
      </c>
      <c r="L136" s="44"/>
      <c r="M136" s="204" t="s">
        <v>5</v>
      </c>
      <c r="N136" s="205" t="s">
        <v>42</v>
      </c>
      <c r="O136" s="45"/>
      <c r="P136" s="206">
        <f>O136*H136</f>
        <v>0</v>
      </c>
      <c r="Q136" s="206">
        <v>0</v>
      </c>
      <c r="R136" s="206">
        <f>Q136*H136</f>
        <v>0</v>
      </c>
      <c r="S136" s="206">
        <v>0</v>
      </c>
      <c r="T136" s="207">
        <f>S136*H136</f>
        <v>0</v>
      </c>
      <c r="AR136" s="22" t="s">
        <v>130</v>
      </c>
      <c r="AT136" s="22" t="s">
        <v>125</v>
      </c>
      <c r="AU136" s="22" t="s">
        <v>79</v>
      </c>
      <c r="AY136" s="22" t="s">
        <v>123</v>
      </c>
      <c r="BE136" s="208">
        <f>IF(N136="základní",J136,0)</f>
        <v>0</v>
      </c>
      <c r="BF136" s="208">
        <f>IF(N136="snížená",J136,0)</f>
        <v>0</v>
      </c>
      <c r="BG136" s="208">
        <f>IF(N136="zákl. přenesená",J136,0)</f>
        <v>0</v>
      </c>
      <c r="BH136" s="208">
        <f>IF(N136="sníž. přenesená",J136,0)</f>
        <v>0</v>
      </c>
      <c r="BI136" s="208">
        <f>IF(N136="nulová",J136,0)</f>
        <v>0</v>
      </c>
      <c r="BJ136" s="22" t="s">
        <v>79</v>
      </c>
      <c r="BK136" s="208">
        <f>ROUND(I136*H136,2)</f>
        <v>0</v>
      </c>
      <c r="BL136" s="22" t="s">
        <v>130</v>
      </c>
      <c r="BM136" s="22" t="s">
        <v>328</v>
      </c>
    </row>
    <row r="137" s="1" customFormat="1" ht="25.5" customHeight="1">
      <c r="B137" s="196"/>
      <c r="C137" s="197" t="s">
        <v>329</v>
      </c>
      <c r="D137" s="197" t="s">
        <v>125</v>
      </c>
      <c r="E137" s="198" t="s">
        <v>330</v>
      </c>
      <c r="F137" s="199" t="s">
        <v>331</v>
      </c>
      <c r="G137" s="200" t="s">
        <v>5</v>
      </c>
      <c r="H137" s="201">
        <v>1</v>
      </c>
      <c r="I137" s="202"/>
      <c r="J137" s="203">
        <f>ROUND(I137*H137,2)</f>
        <v>0</v>
      </c>
      <c r="K137" s="199" t="s">
        <v>5</v>
      </c>
      <c r="L137" s="44"/>
      <c r="M137" s="204" t="s">
        <v>5</v>
      </c>
      <c r="N137" s="205" t="s">
        <v>42</v>
      </c>
      <c r="O137" s="45"/>
      <c r="P137" s="206">
        <f>O137*H137</f>
        <v>0</v>
      </c>
      <c r="Q137" s="206">
        <v>0</v>
      </c>
      <c r="R137" s="206">
        <f>Q137*H137</f>
        <v>0</v>
      </c>
      <c r="S137" s="206">
        <v>0</v>
      </c>
      <c r="T137" s="207">
        <f>S137*H137</f>
        <v>0</v>
      </c>
      <c r="AR137" s="22" t="s">
        <v>130</v>
      </c>
      <c r="AT137" s="22" t="s">
        <v>125</v>
      </c>
      <c r="AU137" s="22" t="s">
        <v>79</v>
      </c>
      <c r="AY137" s="22" t="s">
        <v>123</v>
      </c>
      <c r="BE137" s="208">
        <f>IF(N137="základní",J137,0)</f>
        <v>0</v>
      </c>
      <c r="BF137" s="208">
        <f>IF(N137="snížená",J137,0)</f>
        <v>0</v>
      </c>
      <c r="BG137" s="208">
        <f>IF(N137="zákl. přenesená",J137,0)</f>
        <v>0</v>
      </c>
      <c r="BH137" s="208">
        <f>IF(N137="sníž. přenesená",J137,0)</f>
        <v>0</v>
      </c>
      <c r="BI137" s="208">
        <f>IF(N137="nulová",J137,0)</f>
        <v>0</v>
      </c>
      <c r="BJ137" s="22" t="s">
        <v>79</v>
      </c>
      <c r="BK137" s="208">
        <f>ROUND(I137*H137,2)</f>
        <v>0</v>
      </c>
      <c r="BL137" s="22" t="s">
        <v>130</v>
      </c>
      <c r="BM137" s="22" t="s">
        <v>332</v>
      </c>
    </row>
    <row r="138" s="1" customFormat="1" ht="16.5" customHeight="1">
      <c r="B138" s="196"/>
      <c r="C138" s="197" t="s">
        <v>333</v>
      </c>
      <c r="D138" s="197" t="s">
        <v>125</v>
      </c>
      <c r="E138" s="198" t="s">
        <v>334</v>
      </c>
      <c r="F138" s="199" t="s">
        <v>335</v>
      </c>
      <c r="G138" s="200" t="s">
        <v>306</v>
      </c>
      <c r="H138" s="201">
        <v>4</v>
      </c>
      <c r="I138" s="202"/>
      <c r="J138" s="203">
        <f>ROUND(I138*H138,2)</f>
        <v>0</v>
      </c>
      <c r="K138" s="199" t="s">
        <v>5</v>
      </c>
      <c r="L138" s="44"/>
      <c r="M138" s="204" t="s">
        <v>5</v>
      </c>
      <c r="N138" s="205" t="s">
        <v>42</v>
      </c>
      <c r="O138" s="45"/>
      <c r="P138" s="206">
        <f>O138*H138</f>
        <v>0</v>
      </c>
      <c r="Q138" s="206">
        <v>0</v>
      </c>
      <c r="R138" s="206">
        <f>Q138*H138</f>
        <v>0</v>
      </c>
      <c r="S138" s="206">
        <v>0</v>
      </c>
      <c r="T138" s="207">
        <f>S138*H138</f>
        <v>0</v>
      </c>
      <c r="AR138" s="22" t="s">
        <v>130</v>
      </c>
      <c r="AT138" s="22" t="s">
        <v>125</v>
      </c>
      <c r="AU138" s="22" t="s">
        <v>79</v>
      </c>
      <c r="AY138" s="22" t="s">
        <v>123</v>
      </c>
      <c r="BE138" s="208">
        <f>IF(N138="základní",J138,0)</f>
        <v>0</v>
      </c>
      <c r="BF138" s="208">
        <f>IF(N138="snížená",J138,0)</f>
        <v>0</v>
      </c>
      <c r="BG138" s="208">
        <f>IF(N138="zákl. přenesená",J138,0)</f>
        <v>0</v>
      </c>
      <c r="BH138" s="208">
        <f>IF(N138="sníž. přenesená",J138,0)</f>
        <v>0</v>
      </c>
      <c r="BI138" s="208">
        <f>IF(N138="nulová",J138,0)</f>
        <v>0</v>
      </c>
      <c r="BJ138" s="22" t="s">
        <v>79</v>
      </c>
      <c r="BK138" s="208">
        <f>ROUND(I138*H138,2)</f>
        <v>0</v>
      </c>
      <c r="BL138" s="22" t="s">
        <v>130</v>
      </c>
      <c r="BM138" s="22" t="s">
        <v>336</v>
      </c>
    </row>
    <row r="139" s="1" customFormat="1" ht="16.5" customHeight="1">
      <c r="B139" s="196"/>
      <c r="C139" s="197" t="s">
        <v>337</v>
      </c>
      <c r="D139" s="197" t="s">
        <v>125</v>
      </c>
      <c r="E139" s="198" t="s">
        <v>338</v>
      </c>
      <c r="F139" s="199" t="s">
        <v>339</v>
      </c>
      <c r="G139" s="200" t="s">
        <v>306</v>
      </c>
      <c r="H139" s="201">
        <v>430</v>
      </c>
      <c r="I139" s="202"/>
      <c r="J139" s="203">
        <f>ROUND(I139*H139,2)</f>
        <v>0</v>
      </c>
      <c r="K139" s="199" t="s">
        <v>5</v>
      </c>
      <c r="L139" s="44"/>
      <c r="M139" s="204" t="s">
        <v>5</v>
      </c>
      <c r="N139" s="205" t="s">
        <v>42</v>
      </c>
      <c r="O139" s="45"/>
      <c r="P139" s="206">
        <f>O139*H139</f>
        <v>0</v>
      </c>
      <c r="Q139" s="206">
        <v>0</v>
      </c>
      <c r="R139" s="206">
        <f>Q139*H139</f>
        <v>0</v>
      </c>
      <c r="S139" s="206">
        <v>0</v>
      </c>
      <c r="T139" s="207">
        <f>S139*H139</f>
        <v>0</v>
      </c>
      <c r="AR139" s="22" t="s">
        <v>130</v>
      </c>
      <c r="AT139" s="22" t="s">
        <v>125</v>
      </c>
      <c r="AU139" s="22" t="s">
        <v>79</v>
      </c>
      <c r="AY139" s="22" t="s">
        <v>123</v>
      </c>
      <c r="BE139" s="208">
        <f>IF(N139="základní",J139,0)</f>
        <v>0</v>
      </c>
      <c r="BF139" s="208">
        <f>IF(N139="snížená",J139,0)</f>
        <v>0</v>
      </c>
      <c r="BG139" s="208">
        <f>IF(N139="zákl. přenesená",J139,0)</f>
        <v>0</v>
      </c>
      <c r="BH139" s="208">
        <f>IF(N139="sníž. přenesená",J139,0)</f>
        <v>0</v>
      </c>
      <c r="BI139" s="208">
        <f>IF(N139="nulová",J139,0)</f>
        <v>0</v>
      </c>
      <c r="BJ139" s="22" t="s">
        <v>79</v>
      </c>
      <c r="BK139" s="208">
        <f>ROUND(I139*H139,2)</f>
        <v>0</v>
      </c>
      <c r="BL139" s="22" t="s">
        <v>130</v>
      </c>
      <c r="BM139" s="22" t="s">
        <v>340</v>
      </c>
    </row>
    <row r="140" s="1" customFormat="1" ht="16.5" customHeight="1">
      <c r="B140" s="196"/>
      <c r="C140" s="197" t="s">
        <v>341</v>
      </c>
      <c r="D140" s="197" t="s">
        <v>125</v>
      </c>
      <c r="E140" s="198" t="s">
        <v>342</v>
      </c>
      <c r="F140" s="199" t="s">
        <v>343</v>
      </c>
      <c r="G140" s="200" t="s">
        <v>306</v>
      </c>
      <c r="H140" s="201">
        <v>430</v>
      </c>
      <c r="I140" s="202"/>
      <c r="J140" s="203">
        <f>ROUND(I140*H140,2)</f>
        <v>0</v>
      </c>
      <c r="K140" s="199" t="s">
        <v>5</v>
      </c>
      <c r="L140" s="44"/>
      <c r="M140" s="204" t="s">
        <v>5</v>
      </c>
      <c r="N140" s="205" t="s">
        <v>42</v>
      </c>
      <c r="O140" s="45"/>
      <c r="P140" s="206">
        <f>O140*H140</f>
        <v>0</v>
      </c>
      <c r="Q140" s="206">
        <v>0</v>
      </c>
      <c r="R140" s="206">
        <f>Q140*H140</f>
        <v>0</v>
      </c>
      <c r="S140" s="206">
        <v>0</v>
      </c>
      <c r="T140" s="207">
        <f>S140*H140</f>
        <v>0</v>
      </c>
      <c r="AR140" s="22" t="s">
        <v>130</v>
      </c>
      <c r="AT140" s="22" t="s">
        <v>125</v>
      </c>
      <c r="AU140" s="22" t="s">
        <v>79</v>
      </c>
      <c r="AY140" s="22" t="s">
        <v>123</v>
      </c>
      <c r="BE140" s="208">
        <f>IF(N140="základní",J140,0)</f>
        <v>0</v>
      </c>
      <c r="BF140" s="208">
        <f>IF(N140="snížená",J140,0)</f>
        <v>0</v>
      </c>
      <c r="BG140" s="208">
        <f>IF(N140="zákl. přenesená",J140,0)</f>
        <v>0</v>
      </c>
      <c r="BH140" s="208">
        <f>IF(N140="sníž. přenesená",J140,0)</f>
        <v>0</v>
      </c>
      <c r="BI140" s="208">
        <f>IF(N140="nulová",J140,0)</f>
        <v>0</v>
      </c>
      <c r="BJ140" s="22" t="s">
        <v>79</v>
      </c>
      <c r="BK140" s="208">
        <f>ROUND(I140*H140,2)</f>
        <v>0</v>
      </c>
      <c r="BL140" s="22" t="s">
        <v>130</v>
      </c>
      <c r="BM140" s="22" t="s">
        <v>344</v>
      </c>
    </row>
    <row r="141" s="1" customFormat="1" ht="16.5" customHeight="1">
      <c r="B141" s="196"/>
      <c r="C141" s="197" t="s">
        <v>345</v>
      </c>
      <c r="D141" s="197" t="s">
        <v>125</v>
      </c>
      <c r="E141" s="198" t="s">
        <v>346</v>
      </c>
      <c r="F141" s="199" t="s">
        <v>347</v>
      </c>
      <c r="G141" s="200" t="s">
        <v>5</v>
      </c>
      <c r="H141" s="201">
        <v>630</v>
      </c>
      <c r="I141" s="202"/>
      <c r="J141" s="203">
        <f>ROUND(I141*H141,2)</f>
        <v>0</v>
      </c>
      <c r="K141" s="199" t="s">
        <v>5</v>
      </c>
      <c r="L141" s="44"/>
      <c r="M141" s="204" t="s">
        <v>5</v>
      </c>
      <c r="N141" s="205" t="s">
        <v>42</v>
      </c>
      <c r="O141" s="45"/>
      <c r="P141" s="206">
        <f>O141*H141</f>
        <v>0</v>
      </c>
      <c r="Q141" s="206">
        <v>0</v>
      </c>
      <c r="R141" s="206">
        <f>Q141*H141</f>
        <v>0</v>
      </c>
      <c r="S141" s="206">
        <v>0</v>
      </c>
      <c r="T141" s="207">
        <f>S141*H141</f>
        <v>0</v>
      </c>
      <c r="AR141" s="22" t="s">
        <v>130</v>
      </c>
      <c r="AT141" s="22" t="s">
        <v>125</v>
      </c>
      <c r="AU141" s="22" t="s">
        <v>79</v>
      </c>
      <c r="AY141" s="22" t="s">
        <v>123</v>
      </c>
      <c r="BE141" s="208">
        <f>IF(N141="základní",J141,0)</f>
        <v>0</v>
      </c>
      <c r="BF141" s="208">
        <f>IF(N141="snížená",J141,0)</f>
        <v>0</v>
      </c>
      <c r="BG141" s="208">
        <f>IF(N141="zákl. přenesená",J141,0)</f>
        <v>0</v>
      </c>
      <c r="BH141" s="208">
        <f>IF(N141="sníž. přenesená",J141,0)</f>
        <v>0</v>
      </c>
      <c r="BI141" s="208">
        <f>IF(N141="nulová",J141,0)</f>
        <v>0</v>
      </c>
      <c r="BJ141" s="22" t="s">
        <v>79</v>
      </c>
      <c r="BK141" s="208">
        <f>ROUND(I141*H141,2)</f>
        <v>0</v>
      </c>
      <c r="BL141" s="22" t="s">
        <v>130</v>
      </c>
      <c r="BM141" s="22" t="s">
        <v>348</v>
      </c>
    </row>
    <row r="142" s="10" customFormat="1" ht="37.44" customHeight="1">
      <c r="B142" s="185"/>
      <c r="D142" s="186" t="s">
        <v>70</v>
      </c>
      <c r="E142" s="187" t="s">
        <v>81</v>
      </c>
      <c r="F142" s="187" t="s">
        <v>349</v>
      </c>
      <c r="I142" s="188"/>
      <c r="J142" s="189">
        <f>BK142</f>
        <v>0</v>
      </c>
      <c r="L142" s="185"/>
      <c r="M142" s="190"/>
      <c r="N142" s="191"/>
      <c r="O142" s="191"/>
      <c r="P142" s="192">
        <f>SUM(P143:P146)</f>
        <v>0</v>
      </c>
      <c r="Q142" s="191"/>
      <c r="R142" s="192">
        <f>SUM(R143:R146)</f>
        <v>1041.3896900000002</v>
      </c>
      <c r="S142" s="191"/>
      <c r="T142" s="193">
        <f>SUM(T143:T146)</f>
        <v>0</v>
      </c>
      <c r="AR142" s="186" t="s">
        <v>79</v>
      </c>
      <c r="AT142" s="194" t="s">
        <v>70</v>
      </c>
      <c r="AU142" s="194" t="s">
        <v>71</v>
      </c>
      <c r="AY142" s="186" t="s">
        <v>123</v>
      </c>
      <c r="BK142" s="195">
        <f>SUM(BK143:BK146)</f>
        <v>0</v>
      </c>
    </row>
    <row r="143" s="1" customFormat="1" ht="25.5" customHeight="1">
      <c r="B143" s="196"/>
      <c r="C143" s="197" t="s">
        <v>350</v>
      </c>
      <c r="D143" s="197" t="s">
        <v>125</v>
      </c>
      <c r="E143" s="198" t="s">
        <v>351</v>
      </c>
      <c r="F143" s="199" t="s">
        <v>352</v>
      </c>
      <c r="G143" s="200" t="s">
        <v>189</v>
      </c>
      <c r="H143" s="201">
        <v>374</v>
      </c>
      <c r="I143" s="202"/>
      <c r="J143" s="203">
        <f>ROUND(I143*H143,2)</f>
        <v>0</v>
      </c>
      <c r="K143" s="199" t="s">
        <v>5</v>
      </c>
      <c r="L143" s="44"/>
      <c r="M143" s="204" t="s">
        <v>5</v>
      </c>
      <c r="N143" s="205" t="s">
        <v>42</v>
      </c>
      <c r="O143" s="45"/>
      <c r="P143" s="206">
        <f>O143*H143</f>
        <v>0</v>
      </c>
      <c r="Q143" s="206">
        <v>1.6299999999999999</v>
      </c>
      <c r="R143" s="206">
        <f>Q143*H143</f>
        <v>609.62</v>
      </c>
      <c r="S143" s="206">
        <v>0</v>
      </c>
      <c r="T143" s="207">
        <f>S143*H143</f>
        <v>0</v>
      </c>
      <c r="AR143" s="22" t="s">
        <v>130</v>
      </c>
      <c r="AT143" s="22" t="s">
        <v>125</v>
      </c>
      <c r="AU143" s="22" t="s">
        <v>79</v>
      </c>
      <c r="AY143" s="22" t="s">
        <v>123</v>
      </c>
      <c r="BE143" s="208">
        <f>IF(N143="základní",J143,0)</f>
        <v>0</v>
      </c>
      <c r="BF143" s="208">
        <f>IF(N143="snížená",J143,0)</f>
        <v>0</v>
      </c>
      <c r="BG143" s="208">
        <f>IF(N143="zákl. přenesená",J143,0)</f>
        <v>0</v>
      </c>
      <c r="BH143" s="208">
        <f>IF(N143="sníž. přenesená",J143,0)</f>
        <v>0</v>
      </c>
      <c r="BI143" s="208">
        <f>IF(N143="nulová",J143,0)</f>
        <v>0</v>
      </c>
      <c r="BJ143" s="22" t="s">
        <v>79</v>
      </c>
      <c r="BK143" s="208">
        <f>ROUND(I143*H143,2)</f>
        <v>0</v>
      </c>
      <c r="BL143" s="22" t="s">
        <v>130</v>
      </c>
      <c r="BM143" s="22" t="s">
        <v>353</v>
      </c>
    </row>
    <row r="144" s="1" customFormat="1" ht="25.5" customHeight="1">
      <c r="B144" s="196"/>
      <c r="C144" s="197" t="s">
        <v>354</v>
      </c>
      <c r="D144" s="197" t="s">
        <v>125</v>
      </c>
      <c r="E144" s="198" t="s">
        <v>355</v>
      </c>
      <c r="F144" s="199" t="s">
        <v>356</v>
      </c>
      <c r="G144" s="200" t="s">
        <v>177</v>
      </c>
      <c r="H144" s="201">
        <v>1870</v>
      </c>
      <c r="I144" s="202"/>
      <c r="J144" s="203">
        <f>ROUND(I144*H144,2)</f>
        <v>0</v>
      </c>
      <c r="K144" s="199" t="s">
        <v>129</v>
      </c>
      <c r="L144" s="44"/>
      <c r="M144" s="204" t="s">
        <v>5</v>
      </c>
      <c r="N144" s="205" t="s">
        <v>42</v>
      </c>
      <c r="O144" s="45"/>
      <c r="P144" s="206">
        <f>O144*H144</f>
        <v>0</v>
      </c>
      <c r="Q144" s="206">
        <v>0.22656999999999999</v>
      </c>
      <c r="R144" s="206">
        <f>Q144*H144</f>
        <v>423.6859</v>
      </c>
      <c r="S144" s="206">
        <v>0</v>
      </c>
      <c r="T144" s="207">
        <f>S144*H144</f>
        <v>0</v>
      </c>
      <c r="AR144" s="22" t="s">
        <v>130</v>
      </c>
      <c r="AT144" s="22" t="s">
        <v>125</v>
      </c>
      <c r="AU144" s="22" t="s">
        <v>79</v>
      </c>
      <c r="AY144" s="22" t="s">
        <v>123</v>
      </c>
      <c r="BE144" s="208">
        <f>IF(N144="základní",J144,0)</f>
        <v>0</v>
      </c>
      <c r="BF144" s="208">
        <f>IF(N144="snížená",J144,0)</f>
        <v>0</v>
      </c>
      <c r="BG144" s="208">
        <f>IF(N144="zákl. přenesená",J144,0)</f>
        <v>0</v>
      </c>
      <c r="BH144" s="208">
        <f>IF(N144="sníž. přenesená",J144,0)</f>
        <v>0</v>
      </c>
      <c r="BI144" s="208">
        <f>IF(N144="nulová",J144,0)</f>
        <v>0</v>
      </c>
      <c r="BJ144" s="22" t="s">
        <v>79</v>
      </c>
      <c r="BK144" s="208">
        <f>ROUND(I144*H144,2)</f>
        <v>0</v>
      </c>
      <c r="BL144" s="22" t="s">
        <v>130</v>
      </c>
      <c r="BM144" s="22" t="s">
        <v>357</v>
      </c>
    </row>
    <row r="145" s="1" customFormat="1" ht="16.5" customHeight="1">
      <c r="B145" s="196"/>
      <c r="C145" s="197" t="s">
        <v>358</v>
      </c>
      <c r="D145" s="197" t="s">
        <v>125</v>
      </c>
      <c r="E145" s="198" t="s">
        <v>359</v>
      </c>
      <c r="F145" s="199" t="s">
        <v>360</v>
      </c>
      <c r="G145" s="200" t="s">
        <v>128</v>
      </c>
      <c r="H145" s="201">
        <v>11306</v>
      </c>
      <c r="I145" s="202"/>
      <c r="J145" s="203">
        <f>ROUND(I145*H145,2)</f>
        <v>0</v>
      </c>
      <c r="K145" s="199" t="s">
        <v>5</v>
      </c>
      <c r="L145" s="44"/>
      <c r="M145" s="204" t="s">
        <v>5</v>
      </c>
      <c r="N145" s="205" t="s">
        <v>42</v>
      </c>
      <c r="O145" s="45"/>
      <c r="P145" s="206">
        <f>O145*H145</f>
        <v>0</v>
      </c>
      <c r="Q145" s="206">
        <v>0.00013999999999999999</v>
      </c>
      <c r="R145" s="206">
        <f>Q145*H145</f>
        <v>1.5828399999999998</v>
      </c>
      <c r="S145" s="206">
        <v>0</v>
      </c>
      <c r="T145" s="207">
        <f>S145*H145</f>
        <v>0</v>
      </c>
      <c r="AR145" s="22" t="s">
        <v>130</v>
      </c>
      <c r="AT145" s="22" t="s">
        <v>125</v>
      </c>
      <c r="AU145" s="22" t="s">
        <v>79</v>
      </c>
      <c r="AY145" s="22" t="s">
        <v>123</v>
      </c>
      <c r="BE145" s="208">
        <f>IF(N145="základní",J145,0)</f>
        <v>0</v>
      </c>
      <c r="BF145" s="208">
        <f>IF(N145="snížená",J145,0)</f>
        <v>0</v>
      </c>
      <c r="BG145" s="208">
        <f>IF(N145="zákl. přenesená",J145,0)</f>
        <v>0</v>
      </c>
      <c r="BH145" s="208">
        <f>IF(N145="sníž. přenesená",J145,0)</f>
        <v>0</v>
      </c>
      <c r="BI145" s="208">
        <f>IF(N145="nulová",J145,0)</f>
        <v>0</v>
      </c>
      <c r="BJ145" s="22" t="s">
        <v>79</v>
      </c>
      <c r="BK145" s="208">
        <f>ROUND(I145*H145,2)</f>
        <v>0</v>
      </c>
      <c r="BL145" s="22" t="s">
        <v>130</v>
      </c>
      <c r="BM145" s="22" t="s">
        <v>361</v>
      </c>
    </row>
    <row r="146" s="1" customFormat="1" ht="16.5" customHeight="1">
      <c r="B146" s="196"/>
      <c r="C146" s="209" t="s">
        <v>362</v>
      </c>
      <c r="D146" s="209" t="s">
        <v>256</v>
      </c>
      <c r="E146" s="210" t="s">
        <v>363</v>
      </c>
      <c r="F146" s="211" t="s">
        <v>364</v>
      </c>
      <c r="G146" s="212" t="s">
        <v>128</v>
      </c>
      <c r="H146" s="213">
        <v>13001.9</v>
      </c>
      <c r="I146" s="214"/>
      <c r="J146" s="215">
        <f>ROUND(I146*H146,2)</f>
        <v>0</v>
      </c>
      <c r="K146" s="211" t="s">
        <v>5</v>
      </c>
      <c r="L146" s="216"/>
      <c r="M146" s="217" t="s">
        <v>5</v>
      </c>
      <c r="N146" s="218" t="s">
        <v>42</v>
      </c>
      <c r="O146" s="45"/>
      <c r="P146" s="206">
        <f>O146*H146</f>
        <v>0</v>
      </c>
      <c r="Q146" s="206">
        <v>0.00050000000000000001</v>
      </c>
      <c r="R146" s="206">
        <f>Q146*H146</f>
        <v>6.5009499999999996</v>
      </c>
      <c r="S146" s="206">
        <v>0</v>
      </c>
      <c r="T146" s="207">
        <f>S146*H146</f>
        <v>0</v>
      </c>
      <c r="AR146" s="22" t="s">
        <v>154</v>
      </c>
      <c r="AT146" s="22" t="s">
        <v>256</v>
      </c>
      <c r="AU146" s="22" t="s">
        <v>79</v>
      </c>
      <c r="AY146" s="22" t="s">
        <v>123</v>
      </c>
      <c r="BE146" s="208">
        <f>IF(N146="základní",J146,0)</f>
        <v>0</v>
      </c>
      <c r="BF146" s="208">
        <f>IF(N146="snížená",J146,0)</f>
        <v>0</v>
      </c>
      <c r="BG146" s="208">
        <f>IF(N146="zákl. přenesená",J146,0)</f>
        <v>0</v>
      </c>
      <c r="BH146" s="208">
        <f>IF(N146="sníž. přenesená",J146,0)</f>
        <v>0</v>
      </c>
      <c r="BI146" s="208">
        <f>IF(N146="nulová",J146,0)</f>
        <v>0</v>
      </c>
      <c r="BJ146" s="22" t="s">
        <v>79</v>
      </c>
      <c r="BK146" s="208">
        <f>ROUND(I146*H146,2)</f>
        <v>0</v>
      </c>
      <c r="BL146" s="22" t="s">
        <v>130</v>
      </c>
      <c r="BM146" s="22" t="s">
        <v>365</v>
      </c>
    </row>
    <row r="147" s="10" customFormat="1" ht="37.44" customHeight="1">
      <c r="B147" s="185"/>
      <c r="D147" s="186" t="s">
        <v>70</v>
      </c>
      <c r="E147" s="187" t="s">
        <v>142</v>
      </c>
      <c r="F147" s="187" t="s">
        <v>77</v>
      </c>
      <c r="I147" s="188"/>
      <c r="J147" s="189">
        <f>BK147</f>
        <v>0</v>
      </c>
      <c r="L147" s="185"/>
      <c r="M147" s="190"/>
      <c r="N147" s="191"/>
      <c r="O147" s="191"/>
      <c r="P147" s="192">
        <f>SUM(P148:P181)</f>
        <v>0</v>
      </c>
      <c r="Q147" s="191"/>
      <c r="R147" s="192">
        <f>SUM(R148:R181)</f>
        <v>11040.173909999998</v>
      </c>
      <c r="S147" s="191"/>
      <c r="T147" s="193">
        <f>SUM(T148:T181)</f>
        <v>0</v>
      </c>
      <c r="AR147" s="186" t="s">
        <v>79</v>
      </c>
      <c r="AT147" s="194" t="s">
        <v>70</v>
      </c>
      <c r="AU147" s="194" t="s">
        <v>71</v>
      </c>
      <c r="AY147" s="186" t="s">
        <v>123</v>
      </c>
      <c r="BK147" s="195">
        <f>SUM(BK148:BK181)</f>
        <v>0</v>
      </c>
    </row>
    <row r="148" s="1" customFormat="1" ht="25.5" customHeight="1">
      <c r="B148" s="196"/>
      <c r="C148" s="197" t="s">
        <v>366</v>
      </c>
      <c r="D148" s="197" t="s">
        <v>125</v>
      </c>
      <c r="E148" s="198" t="s">
        <v>367</v>
      </c>
      <c r="F148" s="199" t="s">
        <v>368</v>
      </c>
      <c r="G148" s="200" t="s">
        <v>128</v>
      </c>
      <c r="H148" s="201">
        <v>2906</v>
      </c>
      <c r="I148" s="202"/>
      <c r="J148" s="203">
        <f>ROUND(I148*H148,2)</f>
        <v>0</v>
      </c>
      <c r="K148" s="199" t="s">
        <v>5</v>
      </c>
      <c r="L148" s="44"/>
      <c r="M148" s="204" t="s">
        <v>5</v>
      </c>
      <c r="N148" s="205" t="s">
        <v>42</v>
      </c>
      <c r="O148" s="45"/>
      <c r="P148" s="206">
        <f>O148*H148</f>
        <v>0</v>
      </c>
      <c r="Q148" s="206">
        <v>0.0056100000000000004</v>
      </c>
      <c r="R148" s="206">
        <f>Q148*H148</f>
        <v>16.302659999999999</v>
      </c>
      <c r="S148" s="206">
        <v>0</v>
      </c>
      <c r="T148" s="207">
        <f>S148*H148</f>
        <v>0</v>
      </c>
      <c r="AR148" s="22" t="s">
        <v>130</v>
      </c>
      <c r="AT148" s="22" t="s">
        <v>125</v>
      </c>
      <c r="AU148" s="22" t="s">
        <v>79</v>
      </c>
      <c r="AY148" s="22" t="s">
        <v>123</v>
      </c>
      <c r="BE148" s="208">
        <f>IF(N148="základní",J148,0)</f>
        <v>0</v>
      </c>
      <c r="BF148" s="208">
        <f>IF(N148="snížená",J148,0)</f>
        <v>0</v>
      </c>
      <c r="BG148" s="208">
        <f>IF(N148="zákl. přenesená",J148,0)</f>
        <v>0</v>
      </c>
      <c r="BH148" s="208">
        <f>IF(N148="sníž. přenesená",J148,0)</f>
        <v>0</v>
      </c>
      <c r="BI148" s="208">
        <f>IF(N148="nulová",J148,0)</f>
        <v>0</v>
      </c>
      <c r="BJ148" s="22" t="s">
        <v>79</v>
      </c>
      <c r="BK148" s="208">
        <f>ROUND(I148*H148,2)</f>
        <v>0</v>
      </c>
      <c r="BL148" s="22" t="s">
        <v>130</v>
      </c>
      <c r="BM148" s="22" t="s">
        <v>369</v>
      </c>
    </row>
    <row r="149" s="1" customFormat="1" ht="16.5" customHeight="1">
      <c r="B149" s="196"/>
      <c r="C149" s="197" t="s">
        <v>370</v>
      </c>
      <c r="D149" s="197" t="s">
        <v>125</v>
      </c>
      <c r="E149" s="198" t="s">
        <v>371</v>
      </c>
      <c r="F149" s="199" t="s">
        <v>372</v>
      </c>
      <c r="G149" s="200" t="s">
        <v>128</v>
      </c>
      <c r="H149" s="201">
        <v>494</v>
      </c>
      <c r="I149" s="202"/>
      <c r="J149" s="203">
        <f>ROUND(I149*H149,2)</f>
        <v>0</v>
      </c>
      <c r="K149" s="199" t="s">
        <v>129</v>
      </c>
      <c r="L149" s="44"/>
      <c r="M149" s="204" t="s">
        <v>5</v>
      </c>
      <c r="N149" s="205" t="s">
        <v>42</v>
      </c>
      <c r="O149" s="45"/>
      <c r="P149" s="206">
        <f>O149*H149</f>
        <v>0</v>
      </c>
      <c r="Q149" s="206">
        <v>0.27994000000000002</v>
      </c>
      <c r="R149" s="206">
        <f>Q149*H149</f>
        <v>138.29036000000002</v>
      </c>
      <c r="S149" s="206">
        <v>0</v>
      </c>
      <c r="T149" s="207">
        <f>S149*H149</f>
        <v>0</v>
      </c>
      <c r="AR149" s="22" t="s">
        <v>130</v>
      </c>
      <c r="AT149" s="22" t="s">
        <v>125</v>
      </c>
      <c r="AU149" s="22" t="s">
        <v>79</v>
      </c>
      <c r="AY149" s="22" t="s">
        <v>123</v>
      </c>
      <c r="BE149" s="208">
        <f>IF(N149="základní",J149,0)</f>
        <v>0</v>
      </c>
      <c r="BF149" s="208">
        <f>IF(N149="snížená",J149,0)</f>
        <v>0</v>
      </c>
      <c r="BG149" s="208">
        <f>IF(N149="zákl. přenesená",J149,0)</f>
        <v>0</v>
      </c>
      <c r="BH149" s="208">
        <f>IF(N149="sníž. přenesená",J149,0)</f>
        <v>0</v>
      </c>
      <c r="BI149" s="208">
        <f>IF(N149="nulová",J149,0)</f>
        <v>0</v>
      </c>
      <c r="BJ149" s="22" t="s">
        <v>79</v>
      </c>
      <c r="BK149" s="208">
        <f>ROUND(I149*H149,2)</f>
        <v>0</v>
      </c>
      <c r="BL149" s="22" t="s">
        <v>130</v>
      </c>
      <c r="BM149" s="22" t="s">
        <v>373</v>
      </c>
    </row>
    <row r="150" s="1" customFormat="1" ht="16.5" customHeight="1">
      <c r="B150" s="196"/>
      <c r="C150" s="197" t="s">
        <v>374</v>
      </c>
      <c r="D150" s="197" t="s">
        <v>125</v>
      </c>
      <c r="E150" s="198" t="s">
        <v>375</v>
      </c>
      <c r="F150" s="199" t="s">
        <v>376</v>
      </c>
      <c r="G150" s="200" t="s">
        <v>128</v>
      </c>
      <c r="H150" s="201">
        <v>6059</v>
      </c>
      <c r="I150" s="202"/>
      <c r="J150" s="203">
        <f>ROUND(I150*H150,2)</f>
        <v>0</v>
      </c>
      <c r="K150" s="199" t="s">
        <v>5</v>
      </c>
      <c r="L150" s="44"/>
      <c r="M150" s="204" t="s">
        <v>5</v>
      </c>
      <c r="N150" s="205" t="s">
        <v>42</v>
      </c>
      <c r="O150" s="45"/>
      <c r="P150" s="206">
        <f>O150*H150</f>
        <v>0</v>
      </c>
      <c r="Q150" s="206">
        <v>0</v>
      </c>
      <c r="R150" s="206">
        <f>Q150*H150</f>
        <v>0</v>
      </c>
      <c r="S150" s="206">
        <v>0</v>
      </c>
      <c r="T150" s="207">
        <f>S150*H150</f>
        <v>0</v>
      </c>
      <c r="AR150" s="22" t="s">
        <v>130</v>
      </c>
      <c r="AT150" s="22" t="s">
        <v>125</v>
      </c>
      <c r="AU150" s="22" t="s">
        <v>79</v>
      </c>
      <c r="AY150" s="22" t="s">
        <v>123</v>
      </c>
      <c r="BE150" s="208">
        <f>IF(N150="základní",J150,0)</f>
        <v>0</v>
      </c>
      <c r="BF150" s="208">
        <f>IF(N150="snížená",J150,0)</f>
        <v>0</v>
      </c>
      <c r="BG150" s="208">
        <f>IF(N150="zákl. přenesená",J150,0)</f>
        <v>0</v>
      </c>
      <c r="BH150" s="208">
        <f>IF(N150="sníž. přenesená",J150,0)</f>
        <v>0</v>
      </c>
      <c r="BI150" s="208">
        <f>IF(N150="nulová",J150,0)</f>
        <v>0</v>
      </c>
      <c r="BJ150" s="22" t="s">
        <v>79</v>
      </c>
      <c r="BK150" s="208">
        <f>ROUND(I150*H150,2)</f>
        <v>0</v>
      </c>
      <c r="BL150" s="22" t="s">
        <v>130</v>
      </c>
      <c r="BM150" s="22" t="s">
        <v>377</v>
      </c>
    </row>
    <row r="151" s="1" customFormat="1" ht="25.5" customHeight="1">
      <c r="B151" s="196"/>
      <c r="C151" s="197" t="s">
        <v>378</v>
      </c>
      <c r="D151" s="197" t="s">
        <v>125</v>
      </c>
      <c r="E151" s="198" t="s">
        <v>379</v>
      </c>
      <c r="F151" s="199" t="s">
        <v>380</v>
      </c>
      <c r="G151" s="200" t="s">
        <v>128</v>
      </c>
      <c r="H151" s="201">
        <v>20036</v>
      </c>
      <c r="I151" s="202"/>
      <c r="J151" s="203">
        <f>ROUND(I151*H151,2)</f>
        <v>0</v>
      </c>
      <c r="K151" s="199" t="s">
        <v>129</v>
      </c>
      <c r="L151" s="44"/>
      <c r="M151" s="204" t="s">
        <v>5</v>
      </c>
      <c r="N151" s="205" t="s">
        <v>42</v>
      </c>
      <c r="O151" s="45"/>
      <c r="P151" s="206">
        <f>O151*H151</f>
        <v>0</v>
      </c>
      <c r="Q151" s="206">
        <v>0</v>
      </c>
      <c r="R151" s="206">
        <f>Q151*H151</f>
        <v>0</v>
      </c>
      <c r="S151" s="206">
        <v>0</v>
      </c>
      <c r="T151" s="207">
        <f>S151*H151</f>
        <v>0</v>
      </c>
      <c r="AR151" s="22" t="s">
        <v>130</v>
      </c>
      <c r="AT151" s="22" t="s">
        <v>125</v>
      </c>
      <c r="AU151" s="22" t="s">
        <v>79</v>
      </c>
      <c r="AY151" s="22" t="s">
        <v>123</v>
      </c>
      <c r="BE151" s="208">
        <f>IF(N151="základní",J151,0)</f>
        <v>0</v>
      </c>
      <c r="BF151" s="208">
        <f>IF(N151="snížená",J151,0)</f>
        <v>0</v>
      </c>
      <c r="BG151" s="208">
        <f>IF(N151="zákl. přenesená",J151,0)</f>
        <v>0</v>
      </c>
      <c r="BH151" s="208">
        <f>IF(N151="sníž. přenesená",J151,0)</f>
        <v>0</v>
      </c>
      <c r="BI151" s="208">
        <f>IF(N151="nulová",J151,0)</f>
        <v>0</v>
      </c>
      <c r="BJ151" s="22" t="s">
        <v>79</v>
      </c>
      <c r="BK151" s="208">
        <f>ROUND(I151*H151,2)</f>
        <v>0</v>
      </c>
      <c r="BL151" s="22" t="s">
        <v>130</v>
      </c>
      <c r="BM151" s="22" t="s">
        <v>381</v>
      </c>
    </row>
    <row r="152" s="1" customFormat="1" ht="16.5" customHeight="1">
      <c r="B152" s="196"/>
      <c r="C152" s="197" t="s">
        <v>382</v>
      </c>
      <c r="D152" s="197" t="s">
        <v>125</v>
      </c>
      <c r="E152" s="198" t="s">
        <v>383</v>
      </c>
      <c r="F152" s="199" t="s">
        <v>384</v>
      </c>
      <c r="G152" s="200" t="s">
        <v>128</v>
      </c>
      <c r="H152" s="201">
        <v>2980</v>
      </c>
      <c r="I152" s="202"/>
      <c r="J152" s="203">
        <f>ROUND(I152*H152,2)</f>
        <v>0</v>
      </c>
      <c r="K152" s="199" t="s">
        <v>129</v>
      </c>
      <c r="L152" s="44"/>
      <c r="M152" s="204" t="s">
        <v>5</v>
      </c>
      <c r="N152" s="205" t="s">
        <v>42</v>
      </c>
      <c r="O152" s="45"/>
      <c r="P152" s="206">
        <f>O152*H152</f>
        <v>0</v>
      </c>
      <c r="Q152" s="206">
        <v>0.378</v>
      </c>
      <c r="R152" s="206">
        <f>Q152*H152</f>
        <v>1126.4400000000001</v>
      </c>
      <c r="S152" s="206">
        <v>0</v>
      </c>
      <c r="T152" s="207">
        <f>S152*H152</f>
        <v>0</v>
      </c>
      <c r="AR152" s="22" t="s">
        <v>130</v>
      </c>
      <c r="AT152" s="22" t="s">
        <v>125</v>
      </c>
      <c r="AU152" s="22" t="s">
        <v>79</v>
      </c>
      <c r="AY152" s="22" t="s">
        <v>123</v>
      </c>
      <c r="BE152" s="208">
        <f>IF(N152="základní",J152,0)</f>
        <v>0</v>
      </c>
      <c r="BF152" s="208">
        <f>IF(N152="snížená",J152,0)</f>
        <v>0</v>
      </c>
      <c r="BG152" s="208">
        <f>IF(N152="zákl. přenesená",J152,0)</f>
        <v>0</v>
      </c>
      <c r="BH152" s="208">
        <f>IF(N152="sníž. přenesená",J152,0)</f>
        <v>0</v>
      </c>
      <c r="BI152" s="208">
        <f>IF(N152="nulová",J152,0)</f>
        <v>0</v>
      </c>
      <c r="BJ152" s="22" t="s">
        <v>79</v>
      </c>
      <c r="BK152" s="208">
        <f>ROUND(I152*H152,2)</f>
        <v>0</v>
      </c>
      <c r="BL152" s="22" t="s">
        <v>130</v>
      </c>
      <c r="BM152" s="22" t="s">
        <v>385</v>
      </c>
    </row>
    <row r="153" s="1" customFormat="1" ht="16.5" customHeight="1">
      <c r="B153" s="196"/>
      <c r="C153" s="197" t="s">
        <v>386</v>
      </c>
      <c r="D153" s="197" t="s">
        <v>125</v>
      </c>
      <c r="E153" s="198" t="s">
        <v>387</v>
      </c>
      <c r="F153" s="199" t="s">
        <v>388</v>
      </c>
      <c r="G153" s="200" t="s">
        <v>128</v>
      </c>
      <c r="H153" s="201">
        <v>5420</v>
      </c>
      <c r="I153" s="202"/>
      <c r="J153" s="203">
        <f>ROUND(I153*H153,2)</f>
        <v>0</v>
      </c>
      <c r="K153" s="199" t="s">
        <v>129</v>
      </c>
      <c r="L153" s="44"/>
      <c r="M153" s="204" t="s">
        <v>5</v>
      </c>
      <c r="N153" s="205" t="s">
        <v>42</v>
      </c>
      <c r="O153" s="45"/>
      <c r="P153" s="206">
        <f>O153*H153</f>
        <v>0</v>
      </c>
      <c r="Q153" s="206">
        <v>0.47260000000000002</v>
      </c>
      <c r="R153" s="206">
        <f>Q153*H153</f>
        <v>2561.4920000000002</v>
      </c>
      <c r="S153" s="206">
        <v>0</v>
      </c>
      <c r="T153" s="207">
        <f>S153*H153</f>
        <v>0</v>
      </c>
      <c r="AR153" s="22" t="s">
        <v>130</v>
      </c>
      <c r="AT153" s="22" t="s">
        <v>125</v>
      </c>
      <c r="AU153" s="22" t="s">
        <v>79</v>
      </c>
      <c r="AY153" s="22" t="s">
        <v>123</v>
      </c>
      <c r="BE153" s="208">
        <f>IF(N153="základní",J153,0)</f>
        <v>0</v>
      </c>
      <c r="BF153" s="208">
        <f>IF(N153="snížená",J153,0)</f>
        <v>0</v>
      </c>
      <c r="BG153" s="208">
        <f>IF(N153="zákl. přenesená",J153,0)</f>
        <v>0</v>
      </c>
      <c r="BH153" s="208">
        <f>IF(N153="sníž. přenesená",J153,0)</f>
        <v>0</v>
      </c>
      <c r="BI153" s="208">
        <f>IF(N153="nulová",J153,0)</f>
        <v>0</v>
      </c>
      <c r="BJ153" s="22" t="s">
        <v>79</v>
      </c>
      <c r="BK153" s="208">
        <f>ROUND(I153*H153,2)</f>
        <v>0</v>
      </c>
      <c r="BL153" s="22" t="s">
        <v>130</v>
      </c>
      <c r="BM153" s="22" t="s">
        <v>389</v>
      </c>
    </row>
    <row r="154" s="1" customFormat="1" ht="16.5" customHeight="1">
      <c r="B154" s="196"/>
      <c r="C154" s="197" t="s">
        <v>390</v>
      </c>
      <c r="D154" s="197" t="s">
        <v>125</v>
      </c>
      <c r="E154" s="198" t="s">
        <v>391</v>
      </c>
      <c r="F154" s="199" t="s">
        <v>392</v>
      </c>
      <c r="G154" s="200" t="s">
        <v>128</v>
      </c>
      <c r="H154" s="201">
        <v>2906</v>
      </c>
      <c r="I154" s="202"/>
      <c r="J154" s="203">
        <f>ROUND(I154*H154,2)</f>
        <v>0</v>
      </c>
      <c r="K154" s="199" t="s">
        <v>5</v>
      </c>
      <c r="L154" s="44"/>
      <c r="M154" s="204" t="s">
        <v>5</v>
      </c>
      <c r="N154" s="205" t="s">
        <v>42</v>
      </c>
      <c r="O154" s="45"/>
      <c r="P154" s="206">
        <f>O154*H154</f>
        <v>0</v>
      </c>
      <c r="Q154" s="206">
        <v>0</v>
      </c>
      <c r="R154" s="206">
        <f>Q154*H154</f>
        <v>0</v>
      </c>
      <c r="S154" s="206">
        <v>0</v>
      </c>
      <c r="T154" s="207">
        <f>S154*H154</f>
        <v>0</v>
      </c>
      <c r="AR154" s="22" t="s">
        <v>130</v>
      </c>
      <c r="AT154" s="22" t="s">
        <v>125</v>
      </c>
      <c r="AU154" s="22" t="s">
        <v>79</v>
      </c>
      <c r="AY154" s="22" t="s">
        <v>123</v>
      </c>
      <c r="BE154" s="208">
        <f>IF(N154="základní",J154,0)</f>
        <v>0</v>
      </c>
      <c r="BF154" s="208">
        <f>IF(N154="snížená",J154,0)</f>
        <v>0</v>
      </c>
      <c r="BG154" s="208">
        <f>IF(N154="zákl. přenesená",J154,0)</f>
        <v>0</v>
      </c>
      <c r="BH154" s="208">
        <f>IF(N154="sníž. přenesená",J154,0)</f>
        <v>0</v>
      </c>
      <c r="BI154" s="208">
        <f>IF(N154="nulová",J154,0)</f>
        <v>0</v>
      </c>
      <c r="BJ154" s="22" t="s">
        <v>79</v>
      </c>
      <c r="BK154" s="208">
        <f>ROUND(I154*H154,2)</f>
        <v>0</v>
      </c>
      <c r="BL154" s="22" t="s">
        <v>130</v>
      </c>
      <c r="BM154" s="22" t="s">
        <v>393</v>
      </c>
    </row>
    <row r="155" s="1" customFormat="1" ht="25.5" customHeight="1">
      <c r="B155" s="196"/>
      <c r="C155" s="197" t="s">
        <v>394</v>
      </c>
      <c r="D155" s="197" t="s">
        <v>125</v>
      </c>
      <c r="E155" s="198" t="s">
        <v>395</v>
      </c>
      <c r="F155" s="199" t="s">
        <v>396</v>
      </c>
      <c r="G155" s="200" t="s">
        <v>128</v>
      </c>
      <c r="H155" s="201">
        <v>5420</v>
      </c>
      <c r="I155" s="202"/>
      <c r="J155" s="203">
        <f>ROUND(I155*H155,2)</f>
        <v>0</v>
      </c>
      <c r="K155" s="199" t="s">
        <v>129</v>
      </c>
      <c r="L155" s="44"/>
      <c r="M155" s="204" t="s">
        <v>5</v>
      </c>
      <c r="N155" s="205" t="s">
        <v>42</v>
      </c>
      <c r="O155" s="45"/>
      <c r="P155" s="206">
        <f>O155*H155</f>
        <v>0</v>
      </c>
      <c r="Q155" s="206">
        <v>0.13188</v>
      </c>
      <c r="R155" s="206">
        <f>Q155*H155</f>
        <v>714.78959999999995</v>
      </c>
      <c r="S155" s="206">
        <v>0</v>
      </c>
      <c r="T155" s="207">
        <f>S155*H155</f>
        <v>0</v>
      </c>
      <c r="AR155" s="22" t="s">
        <v>130</v>
      </c>
      <c r="AT155" s="22" t="s">
        <v>125</v>
      </c>
      <c r="AU155" s="22" t="s">
        <v>79</v>
      </c>
      <c r="AY155" s="22" t="s">
        <v>123</v>
      </c>
      <c r="BE155" s="208">
        <f>IF(N155="základní",J155,0)</f>
        <v>0</v>
      </c>
      <c r="BF155" s="208">
        <f>IF(N155="snížená",J155,0)</f>
        <v>0</v>
      </c>
      <c r="BG155" s="208">
        <f>IF(N155="zákl. přenesená",J155,0)</f>
        <v>0</v>
      </c>
      <c r="BH155" s="208">
        <f>IF(N155="sníž. přenesená",J155,0)</f>
        <v>0</v>
      </c>
      <c r="BI155" s="208">
        <f>IF(N155="nulová",J155,0)</f>
        <v>0</v>
      </c>
      <c r="BJ155" s="22" t="s">
        <v>79</v>
      </c>
      <c r="BK155" s="208">
        <f>ROUND(I155*H155,2)</f>
        <v>0</v>
      </c>
      <c r="BL155" s="22" t="s">
        <v>130</v>
      </c>
      <c r="BM155" s="22" t="s">
        <v>397</v>
      </c>
    </row>
    <row r="156" s="1" customFormat="1" ht="25.5" customHeight="1">
      <c r="B156" s="196"/>
      <c r="C156" s="197" t="s">
        <v>398</v>
      </c>
      <c r="D156" s="197" t="s">
        <v>125</v>
      </c>
      <c r="E156" s="198" t="s">
        <v>399</v>
      </c>
      <c r="F156" s="199" t="s">
        <v>400</v>
      </c>
      <c r="G156" s="200" t="s">
        <v>128</v>
      </c>
      <c r="H156" s="201">
        <v>2906</v>
      </c>
      <c r="I156" s="202"/>
      <c r="J156" s="203">
        <f>ROUND(I156*H156,2)</f>
        <v>0</v>
      </c>
      <c r="K156" s="199" t="s">
        <v>5</v>
      </c>
      <c r="L156" s="44"/>
      <c r="M156" s="204" t="s">
        <v>5</v>
      </c>
      <c r="N156" s="205" t="s">
        <v>42</v>
      </c>
      <c r="O156" s="45"/>
      <c r="P156" s="206">
        <f>O156*H156</f>
        <v>0</v>
      </c>
      <c r="Q156" s="206">
        <v>0</v>
      </c>
      <c r="R156" s="206">
        <f>Q156*H156</f>
        <v>0</v>
      </c>
      <c r="S156" s="206">
        <v>0</v>
      </c>
      <c r="T156" s="207">
        <f>S156*H156</f>
        <v>0</v>
      </c>
      <c r="AR156" s="22" t="s">
        <v>130</v>
      </c>
      <c r="AT156" s="22" t="s">
        <v>125</v>
      </c>
      <c r="AU156" s="22" t="s">
        <v>79</v>
      </c>
      <c r="AY156" s="22" t="s">
        <v>123</v>
      </c>
      <c r="BE156" s="208">
        <f>IF(N156="základní",J156,0)</f>
        <v>0</v>
      </c>
      <c r="BF156" s="208">
        <f>IF(N156="snížená",J156,0)</f>
        <v>0</v>
      </c>
      <c r="BG156" s="208">
        <f>IF(N156="zákl. přenesená",J156,0)</f>
        <v>0</v>
      </c>
      <c r="BH156" s="208">
        <f>IF(N156="sníž. přenesená",J156,0)</f>
        <v>0</v>
      </c>
      <c r="BI156" s="208">
        <f>IF(N156="nulová",J156,0)</f>
        <v>0</v>
      </c>
      <c r="BJ156" s="22" t="s">
        <v>79</v>
      </c>
      <c r="BK156" s="208">
        <f>ROUND(I156*H156,2)</f>
        <v>0</v>
      </c>
      <c r="BL156" s="22" t="s">
        <v>130</v>
      </c>
      <c r="BM156" s="22" t="s">
        <v>401</v>
      </c>
    </row>
    <row r="157" s="1" customFormat="1" ht="25.5" customHeight="1">
      <c r="B157" s="196"/>
      <c r="C157" s="197" t="s">
        <v>402</v>
      </c>
      <c r="D157" s="197" t="s">
        <v>125</v>
      </c>
      <c r="E157" s="198" t="s">
        <v>403</v>
      </c>
      <c r="F157" s="199" t="s">
        <v>404</v>
      </c>
      <c r="G157" s="200" t="s">
        <v>128</v>
      </c>
      <c r="H157" s="201">
        <v>2980</v>
      </c>
      <c r="I157" s="202"/>
      <c r="J157" s="203">
        <f>ROUND(I157*H157,2)</f>
        <v>0</v>
      </c>
      <c r="K157" s="199" t="s">
        <v>129</v>
      </c>
      <c r="L157" s="44"/>
      <c r="M157" s="204" t="s">
        <v>5</v>
      </c>
      <c r="N157" s="205" t="s">
        <v>42</v>
      </c>
      <c r="O157" s="45"/>
      <c r="P157" s="206">
        <f>O157*H157</f>
        <v>0</v>
      </c>
      <c r="Q157" s="206">
        <v>0.15826000000000001</v>
      </c>
      <c r="R157" s="206">
        <f>Q157*H157</f>
        <v>471.61480000000006</v>
      </c>
      <c r="S157" s="206">
        <v>0</v>
      </c>
      <c r="T157" s="207">
        <f>S157*H157</f>
        <v>0</v>
      </c>
      <c r="AR157" s="22" t="s">
        <v>130</v>
      </c>
      <c r="AT157" s="22" t="s">
        <v>125</v>
      </c>
      <c r="AU157" s="22" t="s">
        <v>79</v>
      </c>
      <c r="AY157" s="22" t="s">
        <v>123</v>
      </c>
      <c r="BE157" s="208">
        <f>IF(N157="základní",J157,0)</f>
        <v>0</v>
      </c>
      <c r="BF157" s="208">
        <f>IF(N157="snížená",J157,0)</f>
        <v>0</v>
      </c>
      <c r="BG157" s="208">
        <f>IF(N157="zákl. přenesená",J157,0)</f>
        <v>0</v>
      </c>
      <c r="BH157" s="208">
        <f>IF(N157="sníž. přenesená",J157,0)</f>
        <v>0</v>
      </c>
      <c r="BI157" s="208">
        <f>IF(N157="nulová",J157,0)</f>
        <v>0</v>
      </c>
      <c r="BJ157" s="22" t="s">
        <v>79</v>
      </c>
      <c r="BK157" s="208">
        <f>ROUND(I157*H157,2)</f>
        <v>0</v>
      </c>
      <c r="BL157" s="22" t="s">
        <v>130</v>
      </c>
      <c r="BM157" s="22" t="s">
        <v>405</v>
      </c>
    </row>
    <row r="158" s="1" customFormat="1" ht="16.5" customHeight="1">
      <c r="B158" s="196"/>
      <c r="C158" s="197" t="s">
        <v>406</v>
      </c>
      <c r="D158" s="197" t="s">
        <v>125</v>
      </c>
      <c r="E158" s="198" t="s">
        <v>407</v>
      </c>
      <c r="F158" s="199" t="s">
        <v>408</v>
      </c>
      <c r="G158" s="200" t="s">
        <v>128</v>
      </c>
      <c r="H158" s="201">
        <v>494</v>
      </c>
      <c r="I158" s="202"/>
      <c r="J158" s="203">
        <f>ROUND(I158*H158,2)</f>
        <v>0</v>
      </c>
      <c r="K158" s="199" t="s">
        <v>129</v>
      </c>
      <c r="L158" s="44"/>
      <c r="M158" s="204" t="s">
        <v>5</v>
      </c>
      <c r="N158" s="205" t="s">
        <v>42</v>
      </c>
      <c r="O158" s="45"/>
      <c r="P158" s="206">
        <f>O158*H158</f>
        <v>0</v>
      </c>
      <c r="Q158" s="206">
        <v>0.30651</v>
      </c>
      <c r="R158" s="206">
        <f>Q158*H158</f>
        <v>151.41594000000001</v>
      </c>
      <c r="S158" s="206">
        <v>0</v>
      </c>
      <c r="T158" s="207">
        <f>S158*H158</f>
        <v>0</v>
      </c>
      <c r="AR158" s="22" t="s">
        <v>130</v>
      </c>
      <c r="AT158" s="22" t="s">
        <v>125</v>
      </c>
      <c r="AU158" s="22" t="s">
        <v>79</v>
      </c>
      <c r="AY158" s="22" t="s">
        <v>123</v>
      </c>
      <c r="BE158" s="208">
        <f>IF(N158="základní",J158,0)</f>
        <v>0</v>
      </c>
      <c r="BF158" s="208">
        <f>IF(N158="snížená",J158,0)</f>
        <v>0</v>
      </c>
      <c r="BG158" s="208">
        <f>IF(N158="zákl. přenesená",J158,0)</f>
        <v>0</v>
      </c>
      <c r="BH158" s="208">
        <f>IF(N158="sníž. přenesená",J158,0)</f>
        <v>0</v>
      </c>
      <c r="BI158" s="208">
        <f>IF(N158="nulová",J158,0)</f>
        <v>0</v>
      </c>
      <c r="BJ158" s="22" t="s">
        <v>79</v>
      </c>
      <c r="BK158" s="208">
        <f>ROUND(I158*H158,2)</f>
        <v>0</v>
      </c>
      <c r="BL158" s="22" t="s">
        <v>130</v>
      </c>
      <c r="BM158" s="22" t="s">
        <v>409</v>
      </c>
    </row>
    <row r="159" s="1" customFormat="1" ht="25.5" customHeight="1">
      <c r="B159" s="196"/>
      <c r="C159" s="197" t="s">
        <v>410</v>
      </c>
      <c r="D159" s="197" t="s">
        <v>125</v>
      </c>
      <c r="E159" s="198" t="s">
        <v>411</v>
      </c>
      <c r="F159" s="199" t="s">
        <v>412</v>
      </c>
      <c r="G159" s="200" t="s">
        <v>128</v>
      </c>
      <c r="H159" s="201">
        <v>180</v>
      </c>
      <c r="I159" s="202"/>
      <c r="J159" s="203">
        <f>ROUND(I159*H159,2)</f>
        <v>0</v>
      </c>
      <c r="K159" s="199" t="s">
        <v>5</v>
      </c>
      <c r="L159" s="44"/>
      <c r="M159" s="204" t="s">
        <v>5</v>
      </c>
      <c r="N159" s="205" t="s">
        <v>42</v>
      </c>
      <c r="O159" s="45"/>
      <c r="P159" s="206">
        <f>O159*H159</f>
        <v>0</v>
      </c>
      <c r="Q159" s="206">
        <v>0</v>
      </c>
      <c r="R159" s="206">
        <f>Q159*H159</f>
        <v>0</v>
      </c>
      <c r="S159" s="206">
        <v>0</v>
      </c>
      <c r="T159" s="207">
        <f>S159*H159</f>
        <v>0</v>
      </c>
      <c r="AR159" s="22" t="s">
        <v>130</v>
      </c>
      <c r="AT159" s="22" t="s">
        <v>125</v>
      </c>
      <c r="AU159" s="22" t="s">
        <v>79</v>
      </c>
      <c r="AY159" s="22" t="s">
        <v>123</v>
      </c>
      <c r="BE159" s="208">
        <f>IF(N159="základní",J159,0)</f>
        <v>0</v>
      </c>
      <c r="BF159" s="208">
        <f>IF(N159="snížená",J159,0)</f>
        <v>0</v>
      </c>
      <c r="BG159" s="208">
        <f>IF(N159="zákl. přenesená",J159,0)</f>
        <v>0</v>
      </c>
      <c r="BH159" s="208">
        <f>IF(N159="sníž. přenesená",J159,0)</f>
        <v>0</v>
      </c>
      <c r="BI159" s="208">
        <f>IF(N159="nulová",J159,0)</f>
        <v>0</v>
      </c>
      <c r="BJ159" s="22" t="s">
        <v>79</v>
      </c>
      <c r="BK159" s="208">
        <f>ROUND(I159*H159,2)</f>
        <v>0</v>
      </c>
      <c r="BL159" s="22" t="s">
        <v>130</v>
      </c>
      <c r="BM159" s="22" t="s">
        <v>413</v>
      </c>
    </row>
    <row r="160" s="1" customFormat="1" ht="16.5" customHeight="1">
      <c r="B160" s="196"/>
      <c r="C160" s="197" t="s">
        <v>414</v>
      </c>
      <c r="D160" s="197" t="s">
        <v>125</v>
      </c>
      <c r="E160" s="198" t="s">
        <v>415</v>
      </c>
      <c r="F160" s="199" t="s">
        <v>416</v>
      </c>
      <c r="G160" s="200" t="s">
        <v>128</v>
      </c>
      <c r="H160" s="201">
        <v>2980</v>
      </c>
      <c r="I160" s="202"/>
      <c r="J160" s="203">
        <f>ROUND(I160*H160,2)</f>
        <v>0</v>
      </c>
      <c r="K160" s="199" t="s">
        <v>5</v>
      </c>
      <c r="L160" s="44"/>
      <c r="M160" s="204" t="s">
        <v>5</v>
      </c>
      <c r="N160" s="205" t="s">
        <v>42</v>
      </c>
      <c r="O160" s="45"/>
      <c r="P160" s="206">
        <f>O160*H160</f>
        <v>0</v>
      </c>
      <c r="Q160" s="206">
        <v>0</v>
      </c>
      <c r="R160" s="206">
        <f>Q160*H160</f>
        <v>0</v>
      </c>
      <c r="S160" s="206">
        <v>0</v>
      </c>
      <c r="T160" s="207">
        <f>S160*H160</f>
        <v>0</v>
      </c>
      <c r="AR160" s="22" t="s">
        <v>130</v>
      </c>
      <c r="AT160" s="22" t="s">
        <v>125</v>
      </c>
      <c r="AU160" s="22" t="s">
        <v>79</v>
      </c>
      <c r="AY160" s="22" t="s">
        <v>123</v>
      </c>
      <c r="BE160" s="208">
        <f>IF(N160="základní",J160,0)</f>
        <v>0</v>
      </c>
      <c r="BF160" s="208">
        <f>IF(N160="snížená",J160,0)</f>
        <v>0</v>
      </c>
      <c r="BG160" s="208">
        <f>IF(N160="zákl. přenesená",J160,0)</f>
        <v>0</v>
      </c>
      <c r="BH160" s="208">
        <f>IF(N160="sníž. přenesená",J160,0)</f>
        <v>0</v>
      </c>
      <c r="BI160" s="208">
        <f>IF(N160="nulová",J160,0)</f>
        <v>0</v>
      </c>
      <c r="BJ160" s="22" t="s">
        <v>79</v>
      </c>
      <c r="BK160" s="208">
        <f>ROUND(I160*H160,2)</f>
        <v>0</v>
      </c>
      <c r="BL160" s="22" t="s">
        <v>130</v>
      </c>
      <c r="BM160" s="22" t="s">
        <v>417</v>
      </c>
    </row>
    <row r="161" s="1" customFormat="1" ht="16.5" customHeight="1">
      <c r="B161" s="196"/>
      <c r="C161" s="197" t="s">
        <v>418</v>
      </c>
      <c r="D161" s="197" t="s">
        <v>125</v>
      </c>
      <c r="E161" s="198" t="s">
        <v>419</v>
      </c>
      <c r="F161" s="199" t="s">
        <v>420</v>
      </c>
      <c r="G161" s="200" t="s">
        <v>128</v>
      </c>
      <c r="H161" s="201">
        <v>5420</v>
      </c>
      <c r="I161" s="202"/>
      <c r="J161" s="203">
        <f>ROUND(I161*H161,2)</f>
        <v>0</v>
      </c>
      <c r="K161" s="199" t="s">
        <v>129</v>
      </c>
      <c r="L161" s="44"/>
      <c r="M161" s="204" t="s">
        <v>5</v>
      </c>
      <c r="N161" s="205" t="s">
        <v>42</v>
      </c>
      <c r="O161" s="45"/>
      <c r="P161" s="206">
        <f>O161*H161</f>
        <v>0</v>
      </c>
      <c r="Q161" s="206">
        <v>0.38313999999999998</v>
      </c>
      <c r="R161" s="206">
        <f>Q161*H161</f>
        <v>2076.6187999999997</v>
      </c>
      <c r="S161" s="206">
        <v>0</v>
      </c>
      <c r="T161" s="207">
        <f>S161*H161</f>
        <v>0</v>
      </c>
      <c r="AR161" s="22" t="s">
        <v>130</v>
      </c>
      <c r="AT161" s="22" t="s">
        <v>125</v>
      </c>
      <c r="AU161" s="22" t="s">
        <v>79</v>
      </c>
      <c r="AY161" s="22" t="s">
        <v>123</v>
      </c>
      <c r="BE161" s="208">
        <f>IF(N161="základní",J161,0)</f>
        <v>0</v>
      </c>
      <c r="BF161" s="208">
        <f>IF(N161="snížená",J161,0)</f>
        <v>0</v>
      </c>
      <c r="BG161" s="208">
        <f>IF(N161="zákl. přenesená",J161,0)</f>
        <v>0</v>
      </c>
      <c r="BH161" s="208">
        <f>IF(N161="sníž. přenesená",J161,0)</f>
        <v>0</v>
      </c>
      <c r="BI161" s="208">
        <f>IF(N161="nulová",J161,0)</f>
        <v>0</v>
      </c>
      <c r="BJ161" s="22" t="s">
        <v>79</v>
      </c>
      <c r="BK161" s="208">
        <f>ROUND(I161*H161,2)</f>
        <v>0</v>
      </c>
      <c r="BL161" s="22" t="s">
        <v>130</v>
      </c>
      <c r="BM161" s="22" t="s">
        <v>421</v>
      </c>
    </row>
    <row r="162" s="1" customFormat="1" ht="25.5" customHeight="1">
      <c r="B162" s="196"/>
      <c r="C162" s="197" t="s">
        <v>422</v>
      </c>
      <c r="D162" s="197" t="s">
        <v>125</v>
      </c>
      <c r="E162" s="198" t="s">
        <v>423</v>
      </c>
      <c r="F162" s="199" t="s">
        <v>424</v>
      </c>
      <c r="G162" s="200" t="s">
        <v>128</v>
      </c>
      <c r="H162" s="201">
        <v>2906</v>
      </c>
      <c r="I162" s="202"/>
      <c r="J162" s="203">
        <f>ROUND(I162*H162,2)</f>
        <v>0</v>
      </c>
      <c r="K162" s="199" t="s">
        <v>5</v>
      </c>
      <c r="L162" s="44"/>
      <c r="M162" s="204" t="s">
        <v>5</v>
      </c>
      <c r="N162" s="205" t="s">
        <v>42</v>
      </c>
      <c r="O162" s="45"/>
      <c r="P162" s="206">
        <f>O162*H162</f>
        <v>0</v>
      </c>
      <c r="Q162" s="206">
        <v>0</v>
      </c>
      <c r="R162" s="206">
        <f>Q162*H162</f>
        <v>0</v>
      </c>
      <c r="S162" s="206">
        <v>0</v>
      </c>
      <c r="T162" s="207">
        <f>S162*H162</f>
        <v>0</v>
      </c>
      <c r="AR162" s="22" t="s">
        <v>130</v>
      </c>
      <c r="AT162" s="22" t="s">
        <v>125</v>
      </c>
      <c r="AU162" s="22" t="s">
        <v>79</v>
      </c>
      <c r="AY162" s="22" t="s">
        <v>123</v>
      </c>
      <c r="BE162" s="208">
        <f>IF(N162="základní",J162,0)</f>
        <v>0</v>
      </c>
      <c r="BF162" s="208">
        <f>IF(N162="snížená",J162,0)</f>
        <v>0</v>
      </c>
      <c r="BG162" s="208">
        <f>IF(N162="zákl. přenesená",J162,0)</f>
        <v>0</v>
      </c>
      <c r="BH162" s="208">
        <f>IF(N162="sníž. přenesená",J162,0)</f>
        <v>0</v>
      </c>
      <c r="BI162" s="208">
        <f>IF(N162="nulová",J162,0)</f>
        <v>0</v>
      </c>
      <c r="BJ162" s="22" t="s">
        <v>79</v>
      </c>
      <c r="BK162" s="208">
        <f>ROUND(I162*H162,2)</f>
        <v>0</v>
      </c>
      <c r="BL162" s="22" t="s">
        <v>130</v>
      </c>
      <c r="BM162" s="22" t="s">
        <v>425</v>
      </c>
    </row>
    <row r="163" s="1" customFormat="1" ht="25.5" customHeight="1">
      <c r="B163" s="196"/>
      <c r="C163" s="197" t="s">
        <v>426</v>
      </c>
      <c r="D163" s="197" t="s">
        <v>125</v>
      </c>
      <c r="E163" s="198" t="s">
        <v>427</v>
      </c>
      <c r="F163" s="199" t="s">
        <v>428</v>
      </c>
      <c r="G163" s="200" t="s">
        <v>128</v>
      </c>
      <c r="H163" s="201">
        <v>5420</v>
      </c>
      <c r="I163" s="202"/>
      <c r="J163" s="203">
        <f>ROUND(I163*H163,2)</f>
        <v>0</v>
      </c>
      <c r="K163" s="199" t="s">
        <v>129</v>
      </c>
      <c r="L163" s="44"/>
      <c r="M163" s="204" t="s">
        <v>5</v>
      </c>
      <c r="N163" s="205" t="s">
        <v>42</v>
      </c>
      <c r="O163" s="45"/>
      <c r="P163" s="206">
        <f>O163*H163</f>
        <v>0</v>
      </c>
      <c r="Q163" s="206">
        <v>0.0056100000000000004</v>
      </c>
      <c r="R163" s="206">
        <f>Q163*H163</f>
        <v>30.406200000000002</v>
      </c>
      <c r="S163" s="206">
        <v>0</v>
      </c>
      <c r="T163" s="207">
        <f>S163*H163</f>
        <v>0</v>
      </c>
      <c r="AR163" s="22" t="s">
        <v>130</v>
      </c>
      <c r="AT163" s="22" t="s">
        <v>125</v>
      </c>
      <c r="AU163" s="22" t="s">
        <v>79</v>
      </c>
      <c r="AY163" s="22" t="s">
        <v>123</v>
      </c>
      <c r="BE163" s="208">
        <f>IF(N163="základní",J163,0)</f>
        <v>0</v>
      </c>
      <c r="BF163" s="208">
        <f>IF(N163="snížená",J163,0)</f>
        <v>0</v>
      </c>
      <c r="BG163" s="208">
        <f>IF(N163="zákl. přenesená",J163,0)</f>
        <v>0</v>
      </c>
      <c r="BH163" s="208">
        <f>IF(N163="sníž. přenesená",J163,0)</f>
        <v>0</v>
      </c>
      <c r="BI163" s="208">
        <f>IF(N163="nulová",J163,0)</f>
        <v>0</v>
      </c>
      <c r="BJ163" s="22" t="s">
        <v>79</v>
      </c>
      <c r="BK163" s="208">
        <f>ROUND(I163*H163,2)</f>
        <v>0</v>
      </c>
      <c r="BL163" s="22" t="s">
        <v>130</v>
      </c>
      <c r="BM163" s="22" t="s">
        <v>429</v>
      </c>
    </row>
    <row r="164" s="1" customFormat="1" ht="25.5" customHeight="1">
      <c r="B164" s="196"/>
      <c r="C164" s="197" t="s">
        <v>430</v>
      </c>
      <c r="D164" s="197" t="s">
        <v>125</v>
      </c>
      <c r="E164" s="198" t="s">
        <v>431</v>
      </c>
      <c r="F164" s="199" t="s">
        <v>368</v>
      </c>
      <c r="G164" s="200" t="s">
        <v>128</v>
      </c>
      <c r="H164" s="201">
        <v>2906</v>
      </c>
      <c r="I164" s="202"/>
      <c r="J164" s="203">
        <f>ROUND(I164*H164,2)</f>
        <v>0</v>
      </c>
      <c r="K164" s="199" t="s">
        <v>5</v>
      </c>
      <c r="L164" s="44"/>
      <c r="M164" s="204" t="s">
        <v>5</v>
      </c>
      <c r="N164" s="205" t="s">
        <v>42</v>
      </c>
      <c r="O164" s="45"/>
      <c r="P164" s="206">
        <f>O164*H164</f>
        <v>0</v>
      </c>
      <c r="Q164" s="206">
        <v>0.0056100000000000004</v>
      </c>
      <c r="R164" s="206">
        <f>Q164*H164</f>
        <v>16.302659999999999</v>
      </c>
      <c r="S164" s="206">
        <v>0</v>
      </c>
      <c r="T164" s="207">
        <f>S164*H164</f>
        <v>0</v>
      </c>
      <c r="AR164" s="22" t="s">
        <v>130</v>
      </c>
      <c r="AT164" s="22" t="s">
        <v>125</v>
      </c>
      <c r="AU164" s="22" t="s">
        <v>79</v>
      </c>
      <c r="AY164" s="22" t="s">
        <v>123</v>
      </c>
      <c r="BE164" s="208">
        <f>IF(N164="základní",J164,0)</f>
        <v>0</v>
      </c>
      <c r="BF164" s="208">
        <f>IF(N164="snížená",J164,0)</f>
        <v>0</v>
      </c>
      <c r="BG164" s="208">
        <f>IF(N164="zákl. přenesená",J164,0)</f>
        <v>0</v>
      </c>
      <c r="BH164" s="208">
        <f>IF(N164="sníž. přenesená",J164,0)</f>
        <v>0</v>
      </c>
      <c r="BI164" s="208">
        <f>IF(N164="nulová",J164,0)</f>
        <v>0</v>
      </c>
      <c r="BJ164" s="22" t="s">
        <v>79</v>
      </c>
      <c r="BK164" s="208">
        <f>ROUND(I164*H164,2)</f>
        <v>0</v>
      </c>
      <c r="BL164" s="22" t="s">
        <v>130</v>
      </c>
      <c r="BM164" s="22" t="s">
        <v>432</v>
      </c>
    </row>
    <row r="165" s="1" customFormat="1" ht="25.5" customHeight="1">
      <c r="B165" s="196"/>
      <c r="C165" s="197" t="s">
        <v>433</v>
      </c>
      <c r="D165" s="197" t="s">
        <v>125</v>
      </c>
      <c r="E165" s="198" t="s">
        <v>434</v>
      </c>
      <c r="F165" s="199" t="s">
        <v>435</v>
      </c>
      <c r="G165" s="200" t="s">
        <v>128</v>
      </c>
      <c r="H165" s="201">
        <v>2980</v>
      </c>
      <c r="I165" s="202"/>
      <c r="J165" s="203">
        <f>ROUND(I165*H165,2)</f>
        <v>0</v>
      </c>
      <c r="K165" s="199" t="s">
        <v>5</v>
      </c>
      <c r="L165" s="44"/>
      <c r="M165" s="204" t="s">
        <v>5</v>
      </c>
      <c r="N165" s="205" t="s">
        <v>42</v>
      </c>
      <c r="O165" s="45"/>
      <c r="P165" s="206">
        <f>O165*H165</f>
        <v>0</v>
      </c>
      <c r="Q165" s="206">
        <v>0.0056100000000000004</v>
      </c>
      <c r="R165" s="206">
        <f>Q165*H165</f>
        <v>16.7178</v>
      </c>
      <c r="S165" s="206">
        <v>0</v>
      </c>
      <c r="T165" s="207">
        <f>S165*H165</f>
        <v>0</v>
      </c>
      <c r="AR165" s="22" t="s">
        <v>130</v>
      </c>
      <c r="AT165" s="22" t="s">
        <v>125</v>
      </c>
      <c r="AU165" s="22" t="s">
        <v>79</v>
      </c>
      <c r="AY165" s="22" t="s">
        <v>123</v>
      </c>
      <c r="BE165" s="208">
        <f>IF(N165="základní",J165,0)</f>
        <v>0</v>
      </c>
      <c r="BF165" s="208">
        <f>IF(N165="snížená",J165,0)</f>
        <v>0</v>
      </c>
      <c r="BG165" s="208">
        <f>IF(N165="zákl. přenesená",J165,0)</f>
        <v>0</v>
      </c>
      <c r="BH165" s="208">
        <f>IF(N165="sníž. přenesená",J165,0)</f>
        <v>0</v>
      </c>
      <c r="BI165" s="208">
        <f>IF(N165="nulová",J165,0)</f>
        <v>0</v>
      </c>
      <c r="BJ165" s="22" t="s">
        <v>79</v>
      </c>
      <c r="BK165" s="208">
        <f>ROUND(I165*H165,2)</f>
        <v>0</v>
      </c>
      <c r="BL165" s="22" t="s">
        <v>130</v>
      </c>
      <c r="BM165" s="22" t="s">
        <v>436</v>
      </c>
    </row>
    <row r="166" s="1" customFormat="1" ht="16.5" customHeight="1">
      <c r="B166" s="196"/>
      <c r="C166" s="197" t="s">
        <v>437</v>
      </c>
      <c r="D166" s="197" t="s">
        <v>125</v>
      </c>
      <c r="E166" s="198" t="s">
        <v>438</v>
      </c>
      <c r="F166" s="199" t="s">
        <v>439</v>
      </c>
      <c r="G166" s="200" t="s">
        <v>128</v>
      </c>
      <c r="H166" s="201">
        <v>2980</v>
      </c>
      <c r="I166" s="202"/>
      <c r="J166" s="203">
        <f>ROUND(I166*H166,2)</f>
        <v>0</v>
      </c>
      <c r="K166" s="199" t="s">
        <v>129</v>
      </c>
      <c r="L166" s="44"/>
      <c r="M166" s="204" t="s">
        <v>5</v>
      </c>
      <c r="N166" s="205" t="s">
        <v>42</v>
      </c>
      <c r="O166" s="45"/>
      <c r="P166" s="206">
        <f>O166*H166</f>
        <v>0</v>
      </c>
      <c r="Q166" s="206">
        <v>0.00060999999999999997</v>
      </c>
      <c r="R166" s="206">
        <f>Q166*H166</f>
        <v>1.8177999999999999</v>
      </c>
      <c r="S166" s="206">
        <v>0</v>
      </c>
      <c r="T166" s="207">
        <f>S166*H166</f>
        <v>0</v>
      </c>
      <c r="AR166" s="22" t="s">
        <v>130</v>
      </c>
      <c r="AT166" s="22" t="s">
        <v>125</v>
      </c>
      <c r="AU166" s="22" t="s">
        <v>79</v>
      </c>
      <c r="AY166" s="22" t="s">
        <v>123</v>
      </c>
      <c r="BE166" s="208">
        <f>IF(N166="základní",J166,0)</f>
        <v>0</v>
      </c>
      <c r="BF166" s="208">
        <f>IF(N166="snížená",J166,0)</f>
        <v>0</v>
      </c>
      <c r="BG166" s="208">
        <f>IF(N166="zákl. přenesená",J166,0)</f>
        <v>0</v>
      </c>
      <c r="BH166" s="208">
        <f>IF(N166="sníž. přenesená",J166,0)</f>
        <v>0</v>
      </c>
      <c r="BI166" s="208">
        <f>IF(N166="nulová",J166,0)</f>
        <v>0</v>
      </c>
      <c r="BJ166" s="22" t="s">
        <v>79</v>
      </c>
      <c r="BK166" s="208">
        <f>ROUND(I166*H166,2)</f>
        <v>0</v>
      </c>
      <c r="BL166" s="22" t="s">
        <v>130</v>
      </c>
      <c r="BM166" s="22" t="s">
        <v>440</v>
      </c>
    </row>
    <row r="167" s="1" customFormat="1" ht="16.5" customHeight="1">
      <c r="B167" s="196"/>
      <c r="C167" s="197" t="s">
        <v>441</v>
      </c>
      <c r="D167" s="197" t="s">
        <v>125</v>
      </c>
      <c r="E167" s="198" t="s">
        <v>442</v>
      </c>
      <c r="F167" s="199" t="s">
        <v>443</v>
      </c>
      <c r="G167" s="200" t="s">
        <v>128</v>
      </c>
      <c r="H167" s="201">
        <v>5420</v>
      </c>
      <c r="I167" s="202"/>
      <c r="J167" s="203">
        <f>ROUND(I167*H167,2)</f>
        <v>0</v>
      </c>
      <c r="K167" s="199" t="s">
        <v>5</v>
      </c>
      <c r="L167" s="44"/>
      <c r="M167" s="204" t="s">
        <v>5</v>
      </c>
      <c r="N167" s="205" t="s">
        <v>42</v>
      </c>
      <c r="O167" s="45"/>
      <c r="P167" s="206">
        <f>O167*H167</f>
        <v>0</v>
      </c>
      <c r="Q167" s="206">
        <v>0.00060999999999999997</v>
      </c>
      <c r="R167" s="206">
        <f>Q167*H167</f>
        <v>3.3062</v>
      </c>
      <c r="S167" s="206">
        <v>0</v>
      </c>
      <c r="T167" s="207">
        <f>S167*H167</f>
        <v>0</v>
      </c>
      <c r="AR167" s="22" t="s">
        <v>130</v>
      </c>
      <c r="AT167" s="22" t="s">
        <v>125</v>
      </c>
      <c r="AU167" s="22" t="s">
        <v>79</v>
      </c>
      <c r="AY167" s="22" t="s">
        <v>123</v>
      </c>
      <c r="BE167" s="208">
        <f>IF(N167="základní",J167,0)</f>
        <v>0</v>
      </c>
      <c r="BF167" s="208">
        <f>IF(N167="snížená",J167,0)</f>
        <v>0</v>
      </c>
      <c r="BG167" s="208">
        <f>IF(N167="zákl. přenesená",J167,0)</f>
        <v>0</v>
      </c>
      <c r="BH167" s="208">
        <f>IF(N167="sníž. přenesená",J167,0)</f>
        <v>0</v>
      </c>
      <c r="BI167" s="208">
        <f>IF(N167="nulová",J167,0)</f>
        <v>0</v>
      </c>
      <c r="BJ167" s="22" t="s">
        <v>79</v>
      </c>
      <c r="BK167" s="208">
        <f>ROUND(I167*H167,2)</f>
        <v>0</v>
      </c>
      <c r="BL167" s="22" t="s">
        <v>130</v>
      </c>
      <c r="BM167" s="22" t="s">
        <v>444</v>
      </c>
    </row>
    <row r="168" s="1" customFormat="1" ht="25.5" customHeight="1">
      <c r="B168" s="196"/>
      <c r="C168" s="197" t="s">
        <v>445</v>
      </c>
      <c r="D168" s="197" t="s">
        <v>125</v>
      </c>
      <c r="E168" s="198" t="s">
        <v>446</v>
      </c>
      <c r="F168" s="199" t="s">
        <v>447</v>
      </c>
      <c r="G168" s="200" t="s">
        <v>128</v>
      </c>
      <c r="H168" s="201">
        <v>2906</v>
      </c>
      <c r="I168" s="202"/>
      <c r="J168" s="203">
        <f>ROUND(I168*H168,2)</f>
        <v>0</v>
      </c>
      <c r="K168" s="199" t="s">
        <v>5</v>
      </c>
      <c r="L168" s="44"/>
      <c r="M168" s="204" t="s">
        <v>5</v>
      </c>
      <c r="N168" s="205" t="s">
        <v>42</v>
      </c>
      <c r="O168" s="45"/>
      <c r="P168" s="206">
        <f>O168*H168</f>
        <v>0</v>
      </c>
      <c r="Q168" s="206">
        <v>0.00060999999999999997</v>
      </c>
      <c r="R168" s="206">
        <f>Q168*H168</f>
        <v>1.7726599999999999</v>
      </c>
      <c r="S168" s="206">
        <v>0</v>
      </c>
      <c r="T168" s="207">
        <f>S168*H168</f>
        <v>0</v>
      </c>
      <c r="AR168" s="22" t="s">
        <v>130</v>
      </c>
      <c r="AT168" s="22" t="s">
        <v>125</v>
      </c>
      <c r="AU168" s="22" t="s">
        <v>79</v>
      </c>
      <c r="AY168" s="22" t="s">
        <v>123</v>
      </c>
      <c r="BE168" s="208">
        <f>IF(N168="základní",J168,0)</f>
        <v>0</v>
      </c>
      <c r="BF168" s="208">
        <f>IF(N168="snížená",J168,0)</f>
        <v>0</v>
      </c>
      <c r="BG168" s="208">
        <f>IF(N168="zákl. přenesená",J168,0)</f>
        <v>0</v>
      </c>
      <c r="BH168" s="208">
        <f>IF(N168="sníž. přenesená",J168,0)</f>
        <v>0</v>
      </c>
      <c r="BI168" s="208">
        <f>IF(N168="nulová",J168,0)</f>
        <v>0</v>
      </c>
      <c r="BJ168" s="22" t="s">
        <v>79</v>
      </c>
      <c r="BK168" s="208">
        <f>ROUND(I168*H168,2)</f>
        <v>0</v>
      </c>
      <c r="BL168" s="22" t="s">
        <v>130</v>
      </c>
      <c r="BM168" s="22" t="s">
        <v>448</v>
      </c>
    </row>
    <row r="169" s="1" customFormat="1" ht="25.5" customHeight="1">
      <c r="B169" s="196"/>
      <c r="C169" s="197" t="s">
        <v>449</v>
      </c>
      <c r="D169" s="197" t="s">
        <v>125</v>
      </c>
      <c r="E169" s="198" t="s">
        <v>450</v>
      </c>
      <c r="F169" s="199" t="s">
        <v>451</v>
      </c>
      <c r="G169" s="200" t="s">
        <v>128</v>
      </c>
      <c r="H169" s="201">
        <v>5420</v>
      </c>
      <c r="I169" s="202"/>
      <c r="J169" s="203">
        <f>ROUND(I169*H169,2)</f>
        <v>0</v>
      </c>
      <c r="K169" s="199" t="s">
        <v>129</v>
      </c>
      <c r="L169" s="44"/>
      <c r="M169" s="204" t="s">
        <v>5</v>
      </c>
      <c r="N169" s="205" t="s">
        <v>42</v>
      </c>
      <c r="O169" s="45"/>
      <c r="P169" s="206">
        <f>O169*H169</f>
        <v>0</v>
      </c>
      <c r="Q169" s="206">
        <v>0.00071000000000000002</v>
      </c>
      <c r="R169" s="206">
        <f>Q169*H169</f>
        <v>3.8482000000000003</v>
      </c>
      <c r="S169" s="206">
        <v>0</v>
      </c>
      <c r="T169" s="207">
        <f>S169*H169</f>
        <v>0</v>
      </c>
      <c r="AR169" s="22" t="s">
        <v>130</v>
      </c>
      <c r="AT169" s="22" t="s">
        <v>125</v>
      </c>
      <c r="AU169" s="22" t="s">
        <v>79</v>
      </c>
      <c r="AY169" s="22" t="s">
        <v>123</v>
      </c>
      <c r="BE169" s="208">
        <f>IF(N169="základní",J169,0)</f>
        <v>0</v>
      </c>
      <c r="BF169" s="208">
        <f>IF(N169="snížená",J169,0)</f>
        <v>0</v>
      </c>
      <c r="BG169" s="208">
        <f>IF(N169="zákl. přenesená",J169,0)</f>
        <v>0</v>
      </c>
      <c r="BH169" s="208">
        <f>IF(N169="sníž. přenesená",J169,0)</f>
        <v>0</v>
      </c>
      <c r="BI169" s="208">
        <f>IF(N169="nulová",J169,0)</f>
        <v>0</v>
      </c>
      <c r="BJ169" s="22" t="s">
        <v>79</v>
      </c>
      <c r="BK169" s="208">
        <f>ROUND(I169*H169,2)</f>
        <v>0</v>
      </c>
      <c r="BL169" s="22" t="s">
        <v>130</v>
      </c>
      <c r="BM169" s="22" t="s">
        <v>452</v>
      </c>
    </row>
    <row r="170" s="1" customFormat="1" ht="25.5" customHeight="1">
      <c r="B170" s="196"/>
      <c r="C170" s="197" t="s">
        <v>453</v>
      </c>
      <c r="D170" s="197" t="s">
        <v>125</v>
      </c>
      <c r="E170" s="198" t="s">
        <v>454</v>
      </c>
      <c r="F170" s="199" t="s">
        <v>455</v>
      </c>
      <c r="G170" s="200" t="s">
        <v>128</v>
      </c>
      <c r="H170" s="201">
        <v>2906</v>
      </c>
      <c r="I170" s="202"/>
      <c r="J170" s="203">
        <f>ROUND(I170*H170,2)</f>
        <v>0</v>
      </c>
      <c r="K170" s="199" t="s">
        <v>5</v>
      </c>
      <c r="L170" s="44"/>
      <c r="M170" s="204" t="s">
        <v>5</v>
      </c>
      <c r="N170" s="205" t="s">
        <v>42</v>
      </c>
      <c r="O170" s="45"/>
      <c r="P170" s="206">
        <f>O170*H170</f>
        <v>0</v>
      </c>
      <c r="Q170" s="206">
        <v>0.00071000000000000002</v>
      </c>
      <c r="R170" s="206">
        <f>Q170*H170</f>
        <v>2.0632600000000001</v>
      </c>
      <c r="S170" s="206">
        <v>0</v>
      </c>
      <c r="T170" s="207">
        <f>S170*H170</f>
        <v>0</v>
      </c>
      <c r="AR170" s="22" t="s">
        <v>130</v>
      </c>
      <c r="AT170" s="22" t="s">
        <v>125</v>
      </c>
      <c r="AU170" s="22" t="s">
        <v>79</v>
      </c>
      <c r="AY170" s="22" t="s">
        <v>123</v>
      </c>
      <c r="BE170" s="208">
        <f>IF(N170="základní",J170,0)</f>
        <v>0</v>
      </c>
      <c r="BF170" s="208">
        <f>IF(N170="snížená",J170,0)</f>
        <v>0</v>
      </c>
      <c r="BG170" s="208">
        <f>IF(N170="zákl. přenesená",J170,0)</f>
        <v>0</v>
      </c>
      <c r="BH170" s="208">
        <f>IF(N170="sníž. přenesená",J170,0)</f>
        <v>0</v>
      </c>
      <c r="BI170" s="208">
        <f>IF(N170="nulová",J170,0)</f>
        <v>0</v>
      </c>
      <c r="BJ170" s="22" t="s">
        <v>79</v>
      </c>
      <c r="BK170" s="208">
        <f>ROUND(I170*H170,2)</f>
        <v>0</v>
      </c>
      <c r="BL170" s="22" t="s">
        <v>130</v>
      </c>
      <c r="BM170" s="22" t="s">
        <v>456</v>
      </c>
    </row>
    <row r="171" s="1" customFormat="1" ht="25.5" customHeight="1">
      <c r="B171" s="196"/>
      <c r="C171" s="197" t="s">
        <v>457</v>
      </c>
      <c r="D171" s="197" t="s">
        <v>125</v>
      </c>
      <c r="E171" s="198" t="s">
        <v>458</v>
      </c>
      <c r="F171" s="199" t="s">
        <v>459</v>
      </c>
      <c r="G171" s="200" t="s">
        <v>128</v>
      </c>
      <c r="H171" s="201">
        <v>5420</v>
      </c>
      <c r="I171" s="202"/>
      <c r="J171" s="203">
        <f>ROUND(I171*H171,2)</f>
        <v>0</v>
      </c>
      <c r="K171" s="199" t="s">
        <v>129</v>
      </c>
      <c r="L171" s="44"/>
      <c r="M171" s="204" t="s">
        <v>5</v>
      </c>
      <c r="N171" s="205" t="s">
        <v>42</v>
      </c>
      <c r="O171" s="45"/>
      <c r="P171" s="206">
        <f>O171*H171</f>
        <v>0</v>
      </c>
      <c r="Q171" s="206">
        <v>0.096680000000000002</v>
      </c>
      <c r="R171" s="206">
        <f>Q171*H171</f>
        <v>524.00559999999996</v>
      </c>
      <c r="S171" s="206">
        <v>0</v>
      </c>
      <c r="T171" s="207">
        <f>S171*H171</f>
        <v>0</v>
      </c>
      <c r="AR171" s="22" t="s">
        <v>130</v>
      </c>
      <c r="AT171" s="22" t="s">
        <v>125</v>
      </c>
      <c r="AU171" s="22" t="s">
        <v>79</v>
      </c>
      <c r="AY171" s="22" t="s">
        <v>123</v>
      </c>
      <c r="BE171" s="208">
        <f>IF(N171="základní",J171,0)</f>
        <v>0</v>
      </c>
      <c r="BF171" s="208">
        <f>IF(N171="snížená",J171,0)</f>
        <v>0</v>
      </c>
      <c r="BG171" s="208">
        <f>IF(N171="zákl. přenesená",J171,0)</f>
        <v>0</v>
      </c>
      <c r="BH171" s="208">
        <f>IF(N171="sníž. přenesená",J171,0)</f>
        <v>0</v>
      </c>
      <c r="BI171" s="208">
        <f>IF(N171="nulová",J171,0)</f>
        <v>0</v>
      </c>
      <c r="BJ171" s="22" t="s">
        <v>79</v>
      </c>
      <c r="BK171" s="208">
        <f>ROUND(I171*H171,2)</f>
        <v>0</v>
      </c>
      <c r="BL171" s="22" t="s">
        <v>130</v>
      </c>
      <c r="BM171" s="22" t="s">
        <v>460</v>
      </c>
    </row>
    <row r="172" s="1" customFormat="1" ht="25.5" customHeight="1">
      <c r="B172" s="196"/>
      <c r="C172" s="197" t="s">
        <v>461</v>
      </c>
      <c r="D172" s="197" t="s">
        <v>125</v>
      </c>
      <c r="E172" s="198" t="s">
        <v>462</v>
      </c>
      <c r="F172" s="199" t="s">
        <v>463</v>
      </c>
      <c r="G172" s="200" t="s">
        <v>128</v>
      </c>
      <c r="H172" s="201">
        <v>2906</v>
      </c>
      <c r="I172" s="202"/>
      <c r="J172" s="203">
        <f>ROUND(I172*H172,2)</f>
        <v>0</v>
      </c>
      <c r="K172" s="199" t="s">
        <v>5</v>
      </c>
      <c r="L172" s="44"/>
      <c r="M172" s="204" t="s">
        <v>5</v>
      </c>
      <c r="N172" s="205" t="s">
        <v>42</v>
      </c>
      <c r="O172" s="45"/>
      <c r="P172" s="206">
        <f>O172*H172</f>
        <v>0</v>
      </c>
      <c r="Q172" s="206">
        <v>0</v>
      </c>
      <c r="R172" s="206">
        <f>Q172*H172</f>
        <v>0</v>
      </c>
      <c r="S172" s="206">
        <v>0</v>
      </c>
      <c r="T172" s="207">
        <f>S172*H172</f>
        <v>0</v>
      </c>
      <c r="AR172" s="22" t="s">
        <v>130</v>
      </c>
      <c r="AT172" s="22" t="s">
        <v>125</v>
      </c>
      <c r="AU172" s="22" t="s">
        <v>79</v>
      </c>
      <c r="AY172" s="22" t="s">
        <v>123</v>
      </c>
      <c r="BE172" s="208">
        <f>IF(N172="základní",J172,0)</f>
        <v>0</v>
      </c>
      <c r="BF172" s="208">
        <f>IF(N172="snížená",J172,0)</f>
        <v>0</v>
      </c>
      <c r="BG172" s="208">
        <f>IF(N172="zákl. přenesená",J172,0)</f>
        <v>0</v>
      </c>
      <c r="BH172" s="208">
        <f>IF(N172="sníž. přenesená",J172,0)</f>
        <v>0</v>
      </c>
      <c r="BI172" s="208">
        <f>IF(N172="nulová",J172,0)</f>
        <v>0</v>
      </c>
      <c r="BJ172" s="22" t="s">
        <v>79</v>
      </c>
      <c r="BK172" s="208">
        <f>ROUND(I172*H172,2)</f>
        <v>0</v>
      </c>
      <c r="BL172" s="22" t="s">
        <v>130</v>
      </c>
      <c r="BM172" s="22" t="s">
        <v>464</v>
      </c>
    </row>
    <row r="173" s="1" customFormat="1" ht="25.5" customHeight="1">
      <c r="B173" s="196"/>
      <c r="C173" s="197" t="s">
        <v>465</v>
      </c>
      <c r="D173" s="197" t="s">
        <v>125</v>
      </c>
      <c r="E173" s="198" t="s">
        <v>466</v>
      </c>
      <c r="F173" s="199" t="s">
        <v>467</v>
      </c>
      <c r="G173" s="200" t="s">
        <v>128</v>
      </c>
      <c r="H173" s="201">
        <v>2980</v>
      </c>
      <c r="I173" s="202"/>
      <c r="J173" s="203">
        <f>ROUND(I173*H173,2)</f>
        <v>0</v>
      </c>
      <c r="K173" s="199" t="s">
        <v>129</v>
      </c>
      <c r="L173" s="44"/>
      <c r="M173" s="204" t="s">
        <v>5</v>
      </c>
      <c r="N173" s="205" t="s">
        <v>42</v>
      </c>
      <c r="O173" s="45"/>
      <c r="P173" s="206">
        <f>O173*H173</f>
        <v>0</v>
      </c>
      <c r="Q173" s="206">
        <v>0.10373</v>
      </c>
      <c r="R173" s="206">
        <f>Q173*H173</f>
        <v>309.11540000000002</v>
      </c>
      <c r="S173" s="206">
        <v>0</v>
      </c>
      <c r="T173" s="207">
        <f>S173*H173</f>
        <v>0</v>
      </c>
      <c r="AR173" s="22" t="s">
        <v>130</v>
      </c>
      <c r="AT173" s="22" t="s">
        <v>125</v>
      </c>
      <c r="AU173" s="22" t="s">
        <v>79</v>
      </c>
      <c r="AY173" s="22" t="s">
        <v>123</v>
      </c>
      <c r="BE173" s="208">
        <f>IF(N173="základní",J173,0)</f>
        <v>0</v>
      </c>
      <c r="BF173" s="208">
        <f>IF(N173="snížená",J173,0)</f>
        <v>0</v>
      </c>
      <c r="BG173" s="208">
        <f>IF(N173="zákl. přenesená",J173,0)</f>
        <v>0</v>
      </c>
      <c r="BH173" s="208">
        <f>IF(N173="sníž. přenesená",J173,0)</f>
        <v>0</v>
      </c>
      <c r="BI173" s="208">
        <f>IF(N173="nulová",J173,0)</f>
        <v>0</v>
      </c>
      <c r="BJ173" s="22" t="s">
        <v>79</v>
      </c>
      <c r="BK173" s="208">
        <f>ROUND(I173*H173,2)</f>
        <v>0</v>
      </c>
      <c r="BL173" s="22" t="s">
        <v>130</v>
      </c>
      <c r="BM173" s="22" t="s">
        <v>468</v>
      </c>
    </row>
    <row r="174" s="1" customFormat="1" ht="25.5" customHeight="1">
      <c r="B174" s="196"/>
      <c r="C174" s="197" t="s">
        <v>469</v>
      </c>
      <c r="D174" s="197" t="s">
        <v>125</v>
      </c>
      <c r="E174" s="198" t="s">
        <v>470</v>
      </c>
      <c r="F174" s="199" t="s">
        <v>471</v>
      </c>
      <c r="G174" s="200" t="s">
        <v>128</v>
      </c>
      <c r="H174" s="201">
        <v>5420</v>
      </c>
      <c r="I174" s="202"/>
      <c r="J174" s="203">
        <f>ROUND(I174*H174,2)</f>
        <v>0</v>
      </c>
      <c r="K174" s="199" t="s">
        <v>129</v>
      </c>
      <c r="L174" s="44"/>
      <c r="M174" s="204" t="s">
        <v>5</v>
      </c>
      <c r="N174" s="205" t="s">
        <v>42</v>
      </c>
      <c r="O174" s="45"/>
      <c r="P174" s="206">
        <f>O174*H174</f>
        <v>0</v>
      </c>
      <c r="Q174" s="206">
        <v>0.15559000000000001</v>
      </c>
      <c r="R174" s="206">
        <f>Q174*H174</f>
        <v>843.29780000000005</v>
      </c>
      <c r="S174" s="206">
        <v>0</v>
      </c>
      <c r="T174" s="207">
        <f>S174*H174</f>
        <v>0</v>
      </c>
      <c r="AR174" s="22" t="s">
        <v>130</v>
      </c>
      <c r="AT174" s="22" t="s">
        <v>125</v>
      </c>
      <c r="AU174" s="22" t="s">
        <v>79</v>
      </c>
      <c r="AY174" s="22" t="s">
        <v>123</v>
      </c>
      <c r="BE174" s="208">
        <f>IF(N174="základní",J174,0)</f>
        <v>0</v>
      </c>
      <c r="BF174" s="208">
        <f>IF(N174="snížená",J174,0)</f>
        <v>0</v>
      </c>
      <c r="BG174" s="208">
        <f>IF(N174="zákl. přenesená",J174,0)</f>
        <v>0</v>
      </c>
      <c r="BH174" s="208">
        <f>IF(N174="sníž. přenesená",J174,0)</f>
        <v>0</v>
      </c>
      <c r="BI174" s="208">
        <f>IF(N174="nulová",J174,0)</f>
        <v>0</v>
      </c>
      <c r="BJ174" s="22" t="s">
        <v>79</v>
      </c>
      <c r="BK174" s="208">
        <f>ROUND(I174*H174,2)</f>
        <v>0</v>
      </c>
      <c r="BL174" s="22" t="s">
        <v>130</v>
      </c>
      <c r="BM174" s="22" t="s">
        <v>472</v>
      </c>
    </row>
    <row r="175" s="1" customFormat="1" ht="25.5" customHeight="1">
      <c r="B175" s="196"/>
      <c r="C175" s="197" t="s">
        <v>473</v>
      </c>
      <c r="D175" s="197" t="s">
        <v>125</v>
      </c>
      <c r="E175" s="198" t="s">
        <v>474</v>
      </c>
      <c r="F175" s="199" t="s">
        <v>475</v>
      </c>
      <c r="G175" s="200" t="s">
        <v>128</v>
      </c>
      <c r="H175" s="201">
        <v>2906</v>
      </c>
      <c r="I175" s="202"/>
      <c r="J175" s="203">
        <f>ROUND(I175*H175,2)</f>
        <v>0</v>
      </c>
      <c r="K175" s="199" t="s">
        <v>129</v>
      </c>
      <c r="L175" s="44"/>
      <c r="M175" s="204" t="s">
        <v>5</v>
      </c>
      <c r="N175" s="205" t="s">
        <v>42</v>
      </c>
      <c r="O175" s="45"/>
      <c r="P175" s="206">
        <f>O175*H175</f>
        <v>0</v>
      </c>
      <c r="Q175" s="206">
        <v>0.15559000000000001</v>
      </c>
      <c r="R175" s="206">
        <f>Q175*H175</f>
        <v>452.14454000000001</v>
      </c>
      <c r="S175" s="206">
        <v>0</v>
      </c>
      <c r="T175" s="207">
        <f>S175*H175</f>
        <v>0</v>
      </c>
      <c r="AR175" s="22" t="s">
        <v>130</v>
      </c>
      <c r="AT175" s="22" t="s">
        <v>125</v>
      </c>
      <c r="AU175" s="22" t="s">
        <v>79</v>
      </c>
      <c r="AY175" s="22" t="s">
        <v>123</v>
      </c>
      <c r="BE175" s="208">
        <f>IF(N175="základní",J175,0)</f>
        <v>0</v>
      </c>
      <c r="BF175" s="208">
        <f>IF(N175="snížená",J175,0)</f>
        <v>0</v>
      </c>
      <c r="BG175" s="208">
        <f>IF(N175="zákl. přenesená",J175,0)</f>
        <v>0</v>
      </c>
      <c r="BH175" s="208">
        <f>IF(N175="sníž. přenesená",J175,0)</f>
        <v>0</v>
      </c>
      <c r="BI175" s="208">
        <f>IF(N175="nulová",J175,0)</f>
        <v>0</v>
      </c>
      <c r="BJ175" s="22" t="s">
        <v>79</v>
      </c>
      <c r="BK175" s="208">
        <f>ROUND(I175*H175,2)</f>
        <v>0</v>
      </c>
      <c r="BL175" s="22" t="s">
        <v>130</v>
      </c>
      <c r="BM175" s="22" t="s">
        <v>476</v>
      </c>
    </row>
    <row r="176" s="1" customFormat="1" ht="25.5" customHeight="1">
      <c r="B176" s="196"/>
      <c r="C176" s="197" t="s">
        <v>477</v>
      </c>
      <c r="D176" s="197" t="s">
        <v>125</v>
      </c>
      <c r="E176" s="198" t="s">
        <v>478</v>
      </c>
      <c r="F176" s="199" t="s">
        <v>479</v>
      </c>
      <c r="G176" s="200" t="s">
        <v>128</v>
      </c>
      <c r="H176" s="201">
        <v>180</v>
      </c>
      <c r="I176" s="202"/>
      <c r="J176" s="203">
        <f>ROUND(I176*H176,2)</f>
        <v>0</v>
      </c>
      <c r="K176" s="199" t="s">
        <v>129</v>
      </c>
      <c r="L176" s="44"/>
      <c r="M176" s="204" t="s">
        <v>5</v>
      </c>
      <c r="N176" s="205" t="s">
        <v>42</v>
      </c>
      <c r="O176" s="45"/>
      <c r="P176" s="206">
        <f>O176*H176</f>
        <v>0</v>
      </c>
      <c r="Q176" s="206">
        <v>0.084250000000000005</v>
      </c>
      <c r="R176" s="206">
        <f>Q176*H176</f>
        <v>15.165000000000001</v>
      </c>
      <c r="S176" s="206">
        <v>0</v>
      </c>
      <c r="T176" s="207">
        <f>S176*H176</f>
        <v>0</v>
      </c>
      <c r="AR176" s="22" t="s">
        <v>130</v>
      </c>
      <c r="AT176" s="22" t="s">
        <v>125</v>
      </c>
      <c r="AU176" s="22" t="s">
        <v>79</v>
      </c>
      <c r="AY176" s="22" t="s">
        <v>123</v>
      </c>
      <c r="BE176" s="208">
        <f>IF(N176="základní",J176,0)</f>
        <v>0</v>
      </c>
      <c r="BF176" s="208">
        <f>IF(N176="snížená",J176,0)</f>
        <v>0</v>
      </c>
      <c r="BG176" s="208">
        <f>IF(N176="zákl. přenesená",J176,0)</f>
        <v>0</v>
      </c>
      <c r="BH176" s="208">
        <f>IF(N176="sníž. přenesená",J176,0)</f>
        <v>0</v>
      </c>
      <c r="BI176" s="208">
        <f>IF(N176="nulová",J176,0)</f>
        <v>0</v>
      </c>
      <c r="BJ176" s="22" t="s">
        <v>79</v>
      </c>
      <c r="BK176" s="208">
        <f>ROUND(I176*H176,2)</f>
        <v>0</v>
      </c>
      <c r="BL176" s="22" t="s">
        <v>130</v>
      </c>
      <c r="BM176" s="22" t="s">
        <v>480</v>
      </c>
    </row>
    <row r="177" s="1" customFormat="1" ht="16.5" customHeight="1">
      <c r="B177" s="196"/>
      <c r="C177" s="209" t="s">
        <v>481</v>
      </c>
      <c r="D177" s="209" t="s">
        <v>256</v>
      </c>
      <c r="E177" s="210" t="s">
        <v>482</v>
      </c>
      <c r="F177" s="211" t="s">
        <v>483</v>
      </c>
      <c r="G177" s="212" t="s">
        <v>128</v>
      </c>
      <c r="H177" s="213">
        <v>181.80000000000001</v>
      </c>
      <c r="I177" s="214"/>
      <c r="J177" s="215">
        <f>ROUND(I177*H177,2)</f>
        <v>0</v>
      </c>
      <c r="K177" s="211" t="s">
        <v>129</v>
      </c>
      <c r="L177" s="216"/>
      <c r="M177" s="217" t="s">
        <v>5</v>
      </c>
      <c r="N177" s="218" t="s">
        <v>42</v>
      </c>
      <c r="O177" s="45"/>
      <c r="P177" s="206">
        <f>O177*H177</f>
        <v>0</v>
      </c>
      <c r="Q177" s="206">
        <v>0.14599999999999999</v>
      </c>
      <c r="R177" s="206">
        <f>Q177*H177</f>
        <v>26.5428</v>
      </c>
      <c r="S177" s="206">
        <v>0</v>
      </c>
      <c r="T177" s="207">
        <f>S177*H177</f>
        <v>0</v>
      </c>
      <c r="AR177" s="22" t="s">
        <v>154</v>
      </c>
      <c r="AT177" s="22" t="s">
        <v>256</v>
      </c>
      <c r="AU177" s="22" t="s">
        <v>79</v>
      </c>
      <c r="AY177" s="22" t="s">
        <v>123</v>
      </c>
      <c r="BE177" s="208">
        <f>IF(N177="základní",J177,0)</f>
        <v>0</v>
      </c>
      <c r="BF177" s="208">
        <f>IF(N177="snížená",J177,0)</f>
        <v>0</v>
      </c>
      <c r="BG177" s="208">
        <f>IF(N177="zákl. přenesená",J177,0)</f>
        <v>0</v>
      </c>
      <c r="BH177" s="208">
        <f>IF(N177="sníž. přenesená",J177,0)</f>
        <v>0</v>
      </c>
      <c r="BI177" s="208">
        <f>IF(N177="nulová",J177,0)</f>
        <v>0</v>
      </c>
      <c r="BJ177" s="22" t="s">
        <v>79</v>
      </c>
      <c r="BK177" s="208">
        <f>ROUND(I177*H177,2)</f>
        <v>0</v>
      </c>
      <c r="BL177" s="22" t="s">
        <v>130</v>
      </c>
      <c r="BM177" s="22" t="s">
        <v>484</v>
      </c>
    </row>
    <row r="178" s="1" customFormat="1" ht="25.5" customHeight="1">
      <c r="B178" s="196"/>
      <c r="C178" s="197" t="s">
        <v>485</v>
      </c>
      <c r="D178" s="197" t="s">
        <v>125</v>
      </c>
      <c r="E178" s="198" t="s">
        <v>486</v>
      </c>
      <c r="F178" s="199" t="s">
        <v>487</v>
      </c>
      <c r="G178" s="200" t="s">
        <v>128</v>
      </c>
      <c r="H178" s="201">
        <v>5879</v>
      </c>
      <c r="I178" s="202"/>
      <c r="J178" s="203">
        <f>ROUND(I178*H178,2)</f>
        <v>0</v>
      </c>
      <c r="K178" s="199" t="s">
        <v>129</v>
      </c>
      <c r="L178" s="44"/>
      <c r="M178" s="204" t="s">
        <v>5</v>
      </c>
      <c r="N178" s="205" t="s">
        <v>42</v>
      </c>
      <c r="O178" s="45"/>
      <c r="P178" s="206">
        <f>O178*H178</f>
        <v>0</v>
      </c>
      <c r="Q178" s="206">
        <v>0.084250000000000005</v>
      </c>
      <c r="R178" s="206">
        <f>Q178*H178</f>
        <v>495.30575000000005</v>
      </c>
      <c r="S178" s="206">
        <v>0</v>
      </c>
      <c r="T178" s="207">
        <f>S178*H178</f>
        <v>0</v>
      </c>
      <c r="AR178" s="22" t="s">
        <v>130</v>
      </c>
      <c r="AT178" s="22" t="s">
        <v>125</v>
      </c>
      <c r="AU178" s="22" t="s">
        <v>79</v>
      </c>
      <c r="AY178" s="22" t="s">
        <v>123</v>
      </c>
      <c r="BE178" s="208">
        <f>IF(N178="základní",J178,0)</f>
        <v>0</v>
      </c>
      <c r="BF178" s="208">
        <f>IF(N178="snížená",J178,0)</f>
        <v>0</v>
      </c>
      <c r="BG178" s="208">
        <f>IF(N178="zákl. přenesená",J178,0)</f>
        <v>0</v>
      </c>
      <c r="BH178" s="208">
        <f>IF(N178="sníž. přenesená",J178,0)</f>
        <v>0</v>
      </c>
      <c r="BI178" s="208">
        <f>IF(N178="nulová",J178,0)</f>
        <v>0</v>
      </c>
      <c r="BJ178" s="22" t="s">
        <v>79</v>
      </c>
      <c r="BK178" s="208">
        <f>ROUND(I178*H178,2)</f>
        <v>0</v>
      </c>
      <c r="BL178" s="22" t="s">
        <v>130</v>
      </c>
      <c r="BM178" s="22" t="s">
        <v>488</v>
      </c>
    </row>
    <row r="179" s="1" customFormat="1" ht="16.5" customHeight="1">
      <c r="B179" s="196"/>
      <c r="C179" s="209" t="s">
        <v>489</v>
      </c>
      <c r="D179" s="209" t="s">
        <v>256</v>
      </c>
      <c r="E179" s="210" t="s">
        <v>490</v>
      </c>
      <c r="F179" s="211" t="s">
        <v>491</v>
      </c>
      <c r="G179" s="212" t="s">
        <v>128</v>
      </c>
      <c r="H179" s="213">
        <v>6073.1300000000001</v>
      </c>
      <c r="I179" s="214"/>
      <c r="J179" s="215">
        <f>ROUND(I179*H179,2)</f>
        <v>0</v>
      </c>
      <c r="K179" s="211" t="s">
        <v>129</v>
      </c>
      <c r="L179" s="216"/>
      <c r="M179" s="217" t="s">
        <v>5</v>
      </c>
      <c r="N179" s="218" t="s">
        <v>42</v>
      </c>
      <c r="O179" s="45"/>
      <c r="P179" s="206">
        <f>O179*H179</f>
        <v>0</v>
      </c>
      <c r="Q179" s="206">
        <v>0.14000000000000001</v>
      </c>
      <c r="R179" s="206">
        <f>Q179*H179</f>
        <v>850.23820000000012</v>
      </c>
      <c r="S179" s="206">
        <v>0</v>
      </c>
      <c r="T179" s="207">
        <f>S179*H179</f>
        <v>0</v>
      </c>
      <c r="AR179" s="22" t="s">
        <v>154</v>
      </c>
      <c r="AT179" s="22" t="s">
        <v>256</v>
      </c>
      <c r="AU179" s="22" t="s">
        <v>79</v>
      </c>
      <c r="AY179" s="22" t="s">
        <v>123</v>
      </c>
      <c r="BE179" s="208">
        <f>IF(N179="základní",J179,0)</f>
        <v>0</v>
      </c>
      <c r="BF179" s="208">
        <f>IF(N179="snížená",J179,0)</f>
        <v>0</v>
      </c>
      <c r="BG179" s="208">
        <f>IF(N179="zákl. přenesená",J179,0)</f>
        <v>0</v>
      </c>
      <c r="BH179" s="208">
        <f>IF(N179="sníž. přenesená",J179,0)</f>
        <v>0</v>
      </c>
      <c r="BI179" s="208">
        <f>IF(N179="nulová",J179,0)</f>
        <v>0</v>
      </c>
      <c r="BJ179" s="22" t="s">
        <v>79</v>
      </c>
      <c r="BK179" s="208">
        <f>ROUND(I179*H179,2)</f>
        <v>0</v>
      </c>
      <c r="BL179" s="22" t="s">
        <v>130</v>
      </c>
      <c r="BM179" s="22" t="s">
        <v>492</v>
      </c>
    </row>
    <row r="180" s="1" customFormat="1" ht="25.5" customHeight="1">
      <c r="B180" s="196"/>
      <c r="C180" s="197" t="s">
        <v>493</v>
      </c>
      <c r="D180" s="197" t="s">
        <v>125</v>
      </c>
      <c r="E180" s="198" t="s">
        <v>494</v>
      </c>
      <c r="F180" s="199" t="s">
        <v>495</v>
      </c>
      <c r="G180" s="200" t="s">
        <v>128</v>
      </c>
      <c r="H180" s="201">
        <v>674</v>
      </c>
      <c r="I180" s="202"/>
      <c r="J180" s="203">
        <f>ROUND(I180*H180,2)</f>
        <v>0</v>
      </c>
      <c r="K180" s="199" t="s">
        <v>129</v>
      </c>
      <c r="L180" s="44"/>
      <c r="M180" s="204" t="s">
        <v>5</v>
      </c>
      <c r="N180" s="205" t="s">
        <v>42</v>
      </c>
      <c r="O180" s="45"/>
      <c r="P180" s="206">
        <f>O180*H180</f>
        <v>0</v>
      </c>
      <c r="Q180" s="206">
        <v>0.10362</v>
      </c>
      <c r="R180" s="206">
        <f>Q180*H180</f>
        <v>69.839880000000008</v>
      </c>
      <c r="S180" s="206">
        <v>0</v>
      </c>
      <c r="T180" s="207">
        <f>S180*H180</f>
        <v>0</v>
      </c>
      <c r="AR180" s="22" t="s">
        <v>130</v>
      </c>
      <c r="AT180" s="22" t="s">
        <v>125</v>
      </c>
      <c r="AU180" s="22" t="s">
        <v>79</v>
      </c>
      <c r="AY180" s="22" t="s">
        <v>123</v>
      </c>
      <c r="BE180" s="208">
        <f>IF(N180="základní",J180,0)</f>
        <v>0</v>
      </c>
      <c r="BF180" s="208">
        <f>IF(N180="snížená",J180,0)</f>
        <v>0</v>
      </c>
      <c r="BG180" s="208">
        <f>IF(N180="zákl. přenesená",J180,0)</f>
        <v>0</v>
      </c>
      <c r="BH180" s="208">
        <f>IF(N180="sníž. přenesená",J180,0)</f>
        <v>0</v>
      </c>
      <c r="BI180" s="208">
        <f>IF(N180="nulová",J180,0)</f>
        <v>0</v>
      </c>
      <c r="BJ180" s="22" t="s">
        <v>79</v>
      </c>
      <c r="BK180" s="208">
        <f>ROUND(I180*H180,2)</f>
        <v>0</v>
      </c>
      <c r="BL180" s="22" t="s">
        <v>130</v>
      </c>
      <c r="BM180" s="22" t="s">
        <v>496</v>
      </c>
    </row>
    <row r="181" s="1" customFormat="1" ht="16.5" customHeight="1">
      <c r="B181" s="196"/>
      <c r="C181" s="209" t="s">
        <v>497</v>
      </c>
      <c r="D181" s="209" t="s">
        <v>256</v>
      </c>
      <c r="E181" s="210" t="s">
        <v>498</v>
      </c>
      <c r="F181" s="211" t="s">
        <v>499</v>
      </c>
      <c r="G181" s="212" t="s">
        <v>128</v>
      </c>
      <c r="H181" s="213">
        <v>674</v>
      </c>
      <c r="I181" s="214"/>
      <c r="J181" s="215">
        <f>ROUND(I181*H181,2)</f>
        <v>0</v>
      </c>
      <c r="K181" s="211" t="s">
        <v>129</v>
      </c>
      <c r="L181" s="216"/>
      <c r="M181" s="217" t="s">
        <v>5</v>
      </c>
      <c r="N181" s="218" t="s">
        <v>42</v>
      </c>
      <c r="O181" s="45"/>
      <c r="P181" s="206">
        <f>O181*H181</f>
        <v>0</v>
      </c>
      <c r="Q181" s="206">
        <v>0.17999999999999999</v>
      </c>
      <c r="R181" s="206">
        <f>Q181*H181</f>
        <v>121.31999999999999</v>
      </c>
      <c r="S181" s="206">
        <v>0</v>
      </c>
      <c r="T181" s="207">
        <f>S181*H181</f>
        <v>0</v>
      </c>
      <c r="AR181" s="22" t="s">
        <v>154</v>
      </c>
      <c r="AT181" s="22" t="s">
        <v>256</v>
      </c>
      <c r="AU181" s="22" t="s">
        <v>79</v>
      </c>
      <c r="AY181" s="22" t="s">
        <v>123</v>
      </c>
      <c r="BE181" s="208">
        <f>IF(N181="základní",J181,0)</f>
        <v>0</v>
      </c>
      <c r="BF181" s="208">
        <f>IF(N181="snížená",J181,0)</f>
        <v>0</v>
      </c>
      <c r="BG181" s="208">
        <f>IF(N181="zákl. přenesená",J181,0)</f>
        <v>0</v>
      </c>
      <c r="BH181" s="208">
        <f>IF(N181="sníž. přenesená",J181,0)</f>
        <v>0</v>
      </c>
      <c r="BI181" s="208">
        <f>IF(N181="nulová",J181,0)</f>
        <v>0</v>
      </c>
      <c r="BJ181" s="22" t="s">
        <v>79</v>
      </c>
      <c r="BK181" s="208">
        <f>ROUND(I181*H181,2)</f>
        <v>0</v>
      </c>
      <c r="BL181" s="22" t="s">
        <v>130</v>
      </c>
      <c r="BM181" s="22" t="s">
        <v>500</v>
      </c>
    </row>
    <row r="182" s="10" customFormat="1" ht="37.44" customHeight="1">
      <c r="B182" s="185"/>
      <c r="D182" s="186" t="s">
        <v>70</v>
      </c>
      <c r="E182" s="187" t="s">
        <v>154</v>
      </c>
      <c r="F182" s="187" t="s">
        <v>501</v>
      </c>
      <c r="I182" s="188"/>
      <c r="J182" s="189">
        <f>BK182</f>
        <v>0</v>
      </c>
      <c r="L182" s="185"/>
      <c r="M182" s="190"/>
      <c r="N182" s="191"/>
      <c r="O182" s="191"/>
      <c r="P182" s="192">
        <f>SUM(P183:P186)</f>
        <v>0</v>
      </c>
      <c r="Q182" s="191"/>
      <c r="R182" s="192">
        <f>SUM(R183:R186)</f>
        <v>64.730220000000003</v>
      </c>
      <c r="S182" s="191"/>
      <c r="T182" s="193">
        <f>SUM(T183:T186)</f>
        <v>0</v>
      </c>
      <c r="AR182" s="186" t="s">
        <v>79</v>
      </c>
      <c r="AT182" s="194" t="s">
        <v>70</v>
      </c>
      <c r="AU182" s="194" t="s">
        <v>71</v>
      </c>
      <c r="AY182" s="186" t="s">
        <v>123</v>
      </c>
      <c r="BK182" s="195">
        <f>SUM(BK183:BK186)</f>
        <v>0</v>
      </c>
    </row>
    <row r="183" s="1" customFormat="1" ht="16.5" customHeight="1">
      <c r="B183" s="196"/>
      <c r="C183" s="197" t="s">
        <v>502</v>
      </c>
      <c r="D183" s="197" t="s">
        <v>125</v>
      </c>
      <c r="E183" s="198" t="s">
        <v>503</v>
      </c>
      <c r="F183" s="199" t="s">
        <v>504</v>
      </c>
      <c r="G183" s="200" t="s">
        <v>272</v>
      </c>
      <c r="H183" s="201">
        <v>27</v>
      </c>
      <c r="I183" s="202"/>
      <c r="J183" s="203">
        <f>ROUND(I183*H183,2)</f>
        <v>0</v>
      </c>
      <c r="K183" s="199" t="s">
        <v>129</v>
      </c>
      <c r="L183" s="44"/>
      <c r="M183" s="204" t="s">
        <v>5</v>
      </c>
      <c r="N183" s="205" t="s">
        <v>42</v>
      </c>
      <c r="O183" s="45"/>
      <c r="P183" s="206">
        <f>O183*H183</f>
        <v>0</v>
      </c>
      <c r="Q183" s="206">
        <v>0.14494000000000001</v>
      </c>
      <c r="R183" s="206">
        <f>Q183*H183</f>
        <v>3.9133800000000005</v>
      </c>
      <c r="S183" s="206">
        <v>0</v>
      </c>
      <c r="T183" s="207">
        <f>S183*H183</f>
        <v>0</v>
      </c>
      <c r="AR183" s="22" t="s">
        <v>130</v>
      </c>
      <c r="AT183" s="22" t="s">
        <v>125</v>
      </c>
      <c r="AU183" s="22" t="s">
        <v>79</v>
      </c>
      <c r="AY183" s="22" t="s">
        <v>123</v>
      </c>
      <c r="BE183" s="208">
        <f>IF(N183="základní",J183,0)</f>
        <v>0</v>
      </c>
      <c r="BF183" s="208">
        <f>IF(N183="snížená",J183,0)</f>
        <v>0</v>
      </c>
      <c r="BG183" s="208">
        <f>IF(N183="zákl. přenesená",J183,0)</f>
        <v>0</v>
      </c>
      <c r="BH183" s="208">
        <f>IF(N183="sníž. přenesená",J183,0)</f>
        <v>0</v>
      </c>
      <c r="BI183" s="208">
        <f>IF(N183="nulová",J183,0)</f>
        <v>0</v>
      </c>
      <c r="BJ183" s="22" t="s">
        <v>79</v>
      </c>
      <c r="BK183" s="208">
        <f>ROUND(I183*H183,2)</f>
        <v>0</v>
      </c>
      <c r="BL183" s="22" t="s">
        <v>130</v>
      </c>
      <c r="BM183" s="22" t="s">
        <v>505</v>
      </c>
    </row>
    <row r="184" s="1" customFormat="1" ht="16.5" customHeight="1">
      <c r="B184" s="196"/>
      <c r="C184" s="209" t="s">
        <v>506</v>
      </c>
      <c r="D184" s="209" t="s">
        <v>256</v>
      </c>
      <c r="E184" s="210" t="s">
        <v>507</v>
      </c>
      <c r="F184" s="211" t="s">
        <v>508</v>
      </c>
      <c r="G184" s="212" t="s">
        <v>272</v>
      </c>
      <c r="H184" s="213">
        <v>27</v>
      </c>
      <c r="I184" s="214"/>
      <c r="J184" s="215">
        <f>ROUND(I184*H184,2)</f>
        <v>0</v>
      </c>
      <c r="K184" s="211" t="s">
        <v>5</v>
      </c>
      <c r="L184" s="216"/>
      <c r="M184" s="217" t="s">
        <v>5</v>
      </c>
      <c r="N184" s="218" t="s">
        <v>42</v>
      </c>
      <c r="O184" s="45"/>
      <c r="P184" s="206">
        <f>O184*H184</f>
        <v>0</v>
      </c>
      <c r="Q184" s="206">
        <v>0.086999999999999994</v>
      </c>
      <c r="R184" s="206">
        <f>Q184*H184</f>
        <v>2.3489999999999998</v>
      </c>
      <c r="S184" s="206">
        <v>0</v>
      </c>
      <c r="T184" s="207">
        <f>S184*H184</f>
        <v>0</v>
      </c>
      <c r="AR184" s="22" t="s">
        <v>154</v>
      </c>
      <c r="AT184" s="22" t="s">
        <v>256</v>
      </c>
      <c r="AU184" s="22" t="s">
        <v>79</v>
      </c>
      <c r="AY184" s="22" t="s">
        <v>123</v>
      </c>
      <c r="BE184" s="208">
        <f>IF(N184="základní",J184,0)</f>
        <v>0</v>
      </c>
      <c r="BF184" s="208">
        <f>IF(N184="snížená",J184,0)</f>
        <v>0</v>
      </c>
      <c r="BG184" s="208">
        <f>IF(N184="zákl. přenesená",J184,0)</f>
        <v>0</v>
      </c>
      <c r="BH184" s="208">
        <f>IF(N184="sníž. přenesená",J184,0)</f>
        <v>0</v>
      </c>
      <c r="BI184" s="208">
        <f>IF(N184="nulová",J184,0)</f>
        <v>0</v>
      </c>
      <c r="BJ184" s="22" t="s">
        <v>79</v>
      </c>
      <c r="BK184" s="208">
        <f>ROUND(I184*H184,2)</f>
        <v>0</v>
      </c>
      <c r="BL184" s="22" t="s">
        <v>130</v>
      </c>
      <c r="BM184" s="22" t="s">
        <v>509</v>
      </c>
    </row>
    <row r="185" s="1" customFormat="1" ht="25.5" customHeight="1">
      <c r="B185" s="196"/>
      <c r="C185" s="197" t="s">
        <v>510</v>
      </c>
      <c r="D185" s="197" t="s">
        <v>125</v>
      </c>
      <c r="E185" s="198" t="s">
        <v>511</v>
      </c>
      <c r="F185" s="199" t="s">
        <v>512</v>
      </c>
      <c r="G185" s="200" t="s">
        <v>272</v>
      </c>
      <c r="H185" s="201">
        <v>138</v>
      </c>
      <c r="I185" s="202"/>
      <c r="J185" s="203">
        <f>ROUND(I185*H185,2)</f>
        <v>0</v>
      </c>
      <c r="K185" s="199" t="s">
        <v>129</v>
      </c>
      <c r="L185" s="44"/>
      <c r="M185" s="204" t="s">
        <v>5</v>
      </c>
      <c r="N185" s="205" t="s">
        <v>42</v>
      </c>
      <c r="O185" s="45"/>
      <c r="P185" s="206">
        <f>O185*H185</f>
        <v>0</v>
      </c>
      <c r="Q185" s="206">
        <v>0.42368</v>
      </c>
      <c r="R185" s="206">
        <f>Q185*H185</f>
        <v>58.467840000000002</v>
      </c>
      <c r="S185" s="206">
        <v>0</v>
      </c>
      <c r="T185" s="207">
        <f>S185*H185</f>
        <v>0</v>
      </c>
      <c r="AR185" s="22" t="s">
        <v>130</v>
      </c>
      <c r="AT185" s="22" t="s">
        <v>125</v>
      </c>
      <c r="AU185" s="22" t="s">
        <v>79</v>
      </c>
      <c r="AY185" s="22" t="s">
        <v>123</v>
      </c>
      <c r="BE185" s="208">
        <f>IF(N185="základní",J185,0)</f>
        <v>0</v>
      </c>
      <c r="BF185" s="208">
        <f>IF(N185="snížená",J185,0)</f>
        <v>0</v>
      </c>
      <c r="BG185" s="208">
        <f>IF(N185="zákl. přenesená",J185,0)</f>
        <v>0</v>
      </c>
      <c r="BH185" s="208">
        <f>IF(N185="sníž. přenesená",J185,0)</f>
        <v>0</v>
      </c>
      <c r="BI185" s="208">
        <f>IF(N185="nulová",J185,0)</f>
        <v>0</v>
      </c>
      <c r="BJ185" s="22" t="s">
        <v>79</v>
      </c>
      <c r="BK185" s="208">
        <f>ROUND(I185*H185,2)</f>
        <v>0</v>
      </c>
      <c r="BL185" s="22" t="s">
        <v>130</v>
      </c>
      <c r="BM185" s="22" t="s">
        <v>513</v>
      </c>
    </row>
    <row r="186" s="1" customFormat="1" ht="16.5" customHeight="1">
      <c r="B186" s="196"/>
      <c r="C186" s="197" t="s">
        <v>514</v>
      </c>
      <c r="D186" s="197" t="s">
        <v>125</v>
      </c>
      <c r="E186" s="198" t="s">
        <v>515</v>
      </c>
      <c r="F186" s="199" t="s">
        <v>516</v>
      </c>
      <c r="G186" s="200" t="s">
        <v>306</v>
      </c>
      <c r="H186" s="201">
        <v>11</v>
      </c>
      <c r="I186" s="202"/>
      <c r="J186" s="203">
        <f>ROUND(I186*H186,2)</f>
        <v>0</v>
      </c>
      <c r="K186" s="199" t="s">
        <v>5</v>
      </c>
      <c r="L186" s="44"/>
      <c r="M186" s="204" t="s">
        <v>5</v>
      </c>
      <c r="N186" s="205" t="s">
        <v>42</v>
      </c>
      <c r="O186" s="45"/>
      <c r="P186" s="206">
        <f>O186*H186</f>
        <v>0</v>
      </c>
      <c r="Q186" s="206">
        <v>0</v>
      </c>
      <c r="R186" s="206">
        <f>Q186*H186</f>
        <v>0</v>
      </c>
      <c r="S186" s="206">
        <v>0</v>
      </c>
      <c r="T186" s="207">
        <f>S186*H186</f>
        <v>0</v>
      </c>
      <c r="AR186" s="22" t="s">
        <v>130</v>
      </c>
      <c r="AT186" s="22" t="s">
        <v>125</v>
      </c>
      <c r="AU186" s="22" t="s">
        <v>79</v>
      </c>
      <c r="AY186" s="22" t="s">
        <v>123</v>
      </c>
      <c r="BE186" s="208">
        <f>IF(N186="základní",J186,0)</f>
        <v>0</v>
      </c>
      <c r="BF186" s="208">
        <f>IF(N186="snížená",J186,0)</f>
        <v>0</v>
      </c>
      <c r="BG186" s="208">
        <f>IF(N186="zákl. přenesená",J186,0)</f>
        <v>0</v>
      </c>
      <c r="BH186" s="208">
        <f>IF(N186="sníž. přenesená",J186,0)</f>
        <v>0</v>
      </c>
      <c r="BI186" s="208">
        <f>IF(N186="nulová",J186,0)</f>
        <v>0</v>
      </c>
      <c r="BJ186" s="22" t="s">
        <v>79</v>
      </c>
      <c r="BK186" s="208">
        <f>ROUND(I186*H186,2)</f>
        <v>0</v>
      </c>
      <c r="BL186" s="22" t="s">
        <v>130</v>
      </c>
      <c r="BM186" s="22" t="s">
        <v>517</v>
      </c>
    </row>
    <row r="187" s="10" customFormat="1" ht="37.44" customHeight="1">
      <c r="B187" s="185"/>
      <c r="D187" s="186" t="s">
        <v>70</v>
      </c>
      <c r="E187" s="187" t="s">
        <v>158</v>
      </c>
      <c r="F187" s="187" t="s">
        <v>518</v>
      </c>
      <c r="I187" s="188"/>
      <c r="J187" s="189">
        <f>BK187</f>
        <v>0</v>
      </c>
      <c r="L187" s="185"/>
      <c r="M187" s="190"/>
      <c r="N187" s="191"/>
      <c r="O187" s="191"/>
      <c r="P187" s="192">
        <f>P188+SUM(P189:P226)+P234</f>
        <v>0</v>
      </c>
      <c r="Q187" s="191"/>
      <c r="R187" s="192">
        <f>R188+SUM(R189:R226)+R234</f>
        <v>946.73283000000004</v>
      </c>
      <c r="S187" s="191"/>
      <c r="T187" s="193">
        <f>T188+SUM(T189:T226)+T234</f>
        <v>0.66500000000000004</v>
      </c>
      <c r="AR187" s="186" t="s">
        <v>79</v>
      </c>
      <c r="AT187" s="194" t="s">
        <v>70</v>
      </c>
      <c r="AU187" s="194" t="s">
        <v>71</v>
      </c>
      <c r="AY187" s="186" t="s">
        <v>123</v>
      </c>
      <c r="BK187" s="195">
        <f>BK188+SUM(BK189:BK226)+BK234</f>
        <v>0</v>
      </c>
    </row>
    <row r="188" s="1" customFormat="1" ht="25.5" customHeight="1">
      <c r="B188" s="196"/>
      <c r="C188" s="197" t="s">
        <v>519</v>
      </c>
      <c r="D188" s="197" t="s">
        <v>125</v>
      </c>
      <c r="E188" s="198" t="s">
        <v>520</v>
      </c>
      <c r="F188" s="199" t="s">
        <v>521</v>
      </c>
      <c r="G188" s="200" t="s">
        <v>177</v>
      </c>
      <c r="H188" s="201">
        <v>19</v>
      </c>
      <c r="I188" s="202"/>
      <c r="J188" s="203">
        <f>ROUND(I188*H188,2)</f>
        <v>0</v>
      </c>
      <c r="K188" s="199" t="s">
        <v>129</v>
      </c>
      <c r="L188" s="44"/>
      <c r="M188" s="204" t="s">
        <v>5</v>
      </c>
      <c r="N188" s="205" t="s">
        <v>42</v>
      </c>
      <c r="O188" s="45"/>
      <c r="P188" s="206">
        <f>O188*H188</f>
        <v>0</v>
      </c>
      <c r="Q188" s="206">
        <v>0.040079999999999998</v>
      </c>
      <c r="R188" s="206">
        <f>Q188*H188</f>
        <v>0.76151999999999997</v>
      </c>
      <c r="S188" s="206">
        <v>0</v>
      </c>
      <c r="T188" s="207">
        <f>S188*H188</f>
        <v>0</v>
      </c>
      <c r="AR188" s="22" t="s">
        <v>130</v>
      </c>
      <c r="AT188" s="22" t="s">
        <v>125</v>
      </c>
      <c r="AU188" s="22" t="s">
        <v>79</v>
      </c>
      <c r="AY188" s="22" t="s">
        <v>123</v>
      </c>
      <c r="BE188" s="208">
        <f>IF(N188="základní",J188,0)</f>
        <v>0</v>
      </c>
      <c r="BF188" s="208">
        <f>IF(N188="snížená",J188,0)</f>
        <v>0</v>
      </c>
      <c r="BG188" s="208">
        <f>IF(N188="zákl. přenesená",J188,0)</f>
        <v>0</v>
      </c>
      <c r="BH188" s="208">
        <f>IF(N188="sníž. přenesená",J188,0)</f>
        <v>0</v>
      </c>
      <c r="BI188" s="208">
        <f>IF(N188="nulová",J188,0)</f>
        <v>0</v>
      </c>
      <c r="BJ188" s="22" t="s">
        <v>79</v>
      </c>
      <c r="BK188" s="208">
        <f>ROUND(I188*H188,2)</f>
        <v>0</v>
      </c>
      <c r="BL188" s="22" t="s">
        <v>130</v>
      </c>
      <c r="BM188" s="22" t="s">
        <v>522</v>
      </c>
    </row>
    <row r="189" s="1" customFormat="1" ht="25.5" customHeight="1">
      <c r="B189" s="196"/>
      <c r="C189" s="197" t="s">
        <v>523</v>
      </c>
      <c r="D189" s="197" t="s">
        <v>125</v>
      </c>
      <c r="E189" s="198" t="s">
        <v>524</v>
      </c>
      <c r="F189" s="199" t="s">
        <v>525</v>
      </c>
      <c r="G189" s="200" t="s">
        <v>272</v>
      </c>
      <c r="H189" s="201">
        <v>68</v>
      </c>
      <c r="I189" s="202"/>
      <c r="J189" s="203">
        <f>ROUND(I189*H189,2)</f>
        <v>0</v>
      </c>
      <c r="K189" s="199" t="s">
        <v>129</v>
      </c>
      <c r="L189" s="44"/>
      <c r="M189" s="204" t="s">
        <v>5</v>
      </c>
      <c r="N189" s="205" t="s">
        <v>42</v>
      </c>
      <c r="O189" s="45"/>
      <c r="P189" s="206">
        <f>O189*H189</f>
        <v>0</v>
      </c>
      <c r="Q189" s="206">
        <v>0.00069999999999999999</v>
      </c>
      <c r="R189" s="206">
        <f>Q189*H189</f>
        <v>0.047599999999999996</v>
      </c>
      <c r="S189" s="206">
        <v>0</v>
      </c>
      <c r="T189" s="207">
        <f>S189*H189</f>
        <v>0</v>
      </c>
      <c r="AR189" s="22" t="s">
        <v>130</v>
      </c>
      <c r="AT189" s="22" t="s">
        <v>125</v>
      </c>
      <c r="AU189" s="22" t="s">
        <v>79</v>
      </c>
      <c r="AY189" s="22" t="s">
        <v>123</v>
      </c>
      <c r="BE189" s="208">
        <f>IF(N189="základní",J189,0)</f>
        <v>0</v>
      </c>
      <c r="BF189" s="208">
        <f>IF(N189="snížená",J189,0)</f>
        <v>0</v>
      </c>
      <c r="BG189" s="208">
        <f>IF(N189="zákl. přenesená",J189,0)</f>
        <v>0</v>
      </c>
      <c r="BH189" s="208">
        <f>IF(N189="sníž. přenesená",J189,0)</f>
        <v>0</v>
      </c>
      <c r="BI189" s="208">
        <f>IF(N189="nulová",J189,0)</f>
        <v>0</v>
      </c>
      <c r="BJ189" s="22" t="s">
        <v>79</v>
      </c>
      <c r="BK189" s="208">
        <f>ROUND(I189*H189,2)</f>
        <v>0</v>
      </c>
      <c r="BL189" s="22" t="s">
        <v>130</v>
      </c>
      <c r="BM189" s="22" t="s">
        <v>526</v>
      </c>
    </row>
    <row r="190" s="1" customFormat="1" ht="16.5" customHeight="1">
      <c r="B190" s="196"/>
      <c r="C190" s="209" t="s">
        <v>527</v>
      </c>
      <c r="D190" s="209" t="s">
        <v>256</v>
      </c>
      <c r="E190" s="210" t="s">
        <v>528</v>
      </c>
      <c r="F190" s="211" t="s">
        <v>529</v>
      </c>
      <c r="G190" s="212" t="s">
        <v>272</v>
      </c>
      <c r="H190" s="213">
        <v>68</v>
      </c>
      <c r="I190" s="214"/>
      <c r="J190" s="215">
        <f>ROUND(I190*H190,2)</f>
        <v>0</v>
      </c>
      <c r="K190" s="211" t="s">
        <v>129</v>
      </c>
      <c r="L190" s="216"/>
      <c r="M190" s="217" t="s">
        <v>5</v>
      </c>
      <c r="N190" s="218" t="s">
        <v>42</v>
      </c>
      <c r="O190" s="45"/>
      <c r="P190" s="206">
        <f>O190*H190</f>
        <v>0</v>
      </c>
      <c r="Q190" s="206">
        <v>0.0040000000000000001</v>
      </c>
      <c r="R190" s="206">
        <f>Q190*H190</f>
        <v>0.27200000000000002</v>
      </c>
      <c r="S190" s="206">
        <v>0</v>
      </c>
      <c r="T190" s="207">
        <f>S190*H190</f>
        <v>0</v>
      </c>
      <c r="AR190" s="22" t="s">
        <v>154</v>
      </c>
      <c r="AT190" s="22" t="s">
        <v>256</v>
      </c>
      <c r="AU190" s="22" t="s">
        <v>79</v>
      </c>
      <c r="AY190" s="22" t="s">
        <v>123</v>
      </c>
      <c r="BE190" s="208">
        <f>IF(N190="základní",J190,0)</f>
        <v>0</v>
      </c>
      <c r="BF190" s="208">
        <f>IF(N190="snížená",J190,0)</f>
        <v>0</v>
      </c>
      <c r="BG190" s="208">
        <f>IF(N190="zákl. přenesená",J190,0)</f>
        <v>0</v>
      </c>
      <c r="BH190" s="208">
        <f>IF(N190="sníž. přenesená",J190,0)</f>
        <v>0</v>
      </c>
      <c r="BI190" s="208">
        <f>IF(N190="nulová",J190,0)</f>
        <v>0</v>
      </c>
      <c r="BJ190" s="22" t="s">
        <v>79</v>
      </c>
      <c r="BK190" s="208">
        <f>ROUND(I190*H190,2)</f>
        <v>0</v>
      </c>
      <c r="BL190" s="22" t="s">
        <v>130</v>
      </c>
      <c r="BM190" s="22" t="s">
        <v>530</v>
      </c>
    </row>
    <row r="191" s="1" customFormat="1" ht="25.5" customHeight="1">
      <c r="B191" s="196"/>
      <c r="C191" s="197" t="s">
        <v>531</v>
      </c>
      <c r="D191" s="197" t="s">
        <v>125</v>
      </c>
      <c r="E191" s="198" t="s">
        <v>532</v>
      </c>
      <c r="F191" s="199" t="s">
        <v>533</v>
      </c>
      <c r="G191" s="200" t="s">
        <v>177</v>
      </c>
      <c r="H191" s="201">
        <v>650</v>
      </c>
      <c r="I191" s="202"/>
      <c r="J191" s="203">
        <f>ROUND(I191*H191,2)</f>
        <v>0</v>
      </c>
      <c r="K191" s="199" t="s">
        <v>129</v>
      </c>
      <c r="L191" s="44"/>
      <c r="M191" s="204" t="s">
        <v>5</v>
      </c>
      <c r="N191" s="205" t="s">
        <v>42</v>
      </c>
      <c r="O191" s="45"/>
      <c r="P191" s="206">
        <f>O191*H191</f>
        <v>0</v>
      </c>
      <c r="Q191" s="206">
        <v>0.00033</v>
      </c>
      <c r="R191" s="206">
        <f>Q191*H191</f>
        <v>0.2145</v>
      </c>
      <c r="S191" s="206">
        <v>0</v>
      </c>
      <c r="T191" s="207">
        <f>S191*H191</f>
        <v>0</v>
      </c>
      <c r="AR191" s="22" t="s">
        <v>130</v>
      </c>
      <c r="AT191" s="22" t="s">
        <v>125</v>
      </c>
      <c r="AU191" s="22" t="s">
        <v>79</v>
      </c>
      <c r="AY191" s="22" t="s">
        <v>123</v>
      </c>
      <c r="BE191" s="208">
        <f>IF(N191="základní",J191,0)</f>
        <v>0</v>
      </c>
      <c r="BF191" s="208">
        <f>IF(N191="snížená",J191,0)</f>
        <v>0</v>
      </c>
      <c r="BG191" s="208">
        <f>IF(N191="zákl. přenesená",J191,0)</f>
        <v>0</v>
      </c>
      <c r="BH191" s="208">
        <f>IF(N191="sníž. přenesená",J191,0)</f>
        <v>0</v>
      </c>
      <c r="BI191" s="208">
        <f>IF(N191="nulová",J191,0)</f>
        <v>0</v>
      </c>
      <c r="BJ191" s="22" t="s">
        <v>79</v>
      </c>
      <c r="BK191" s="208">
        <f>ROUND(I191*H191,2)</f>
        <v>0</v>
      </c>
      <c r="BL191" s="22" t="s">
        <v>130</v>
      </c>
      <c r="BM191" s="22" t="s">
        <v>534</v>
      </c>
    </row>
    <row r="192" s="1" customFormat="1" ht="25.5" customHeight="1">
      <c r="B192" s="196"/>
      <c r="C192" s="197" t="s">
        <v>535</v>
      </c>
      <c r="D192" s="197" t="s">
        <v>125</v>
      </c>
      <c r="E192" s="198" t="s">
        <v>536</v>
      </c>
      <c r="F192" s="199" t="s">
        <v>537</v>
      </c>
      <c r="G192" s="200" t="s">
        <v>177</v>
      </c>
      <c r="H192" s="201">
        <v>440</v>
      </c>
      <c r="I192" s="202"/>
      <c r="J192" s="203">
        <f>ROUND(I192*H192,2)</f>
        <v>0</v>
      </c>
      <c r="K192" s="199" t="s">
        <v>129</v>
      </c>
      <c r="L192" s="44"/>
      <c r="M192" s="204" t="s">
        <v>5</v>
      </c>
      <c r="N192" s="205" t="s">
        <v>42</v>
      </c>
      <c r="O192" s="45"/>
      <c r="P192" s="206">
        <f>O192*H192</f>
        <v>0</v>
      </c>
      <c r="Q192" s="206">
        <v>0.00033</v>
      </c>
      <c r="R192" s="206">
        <f>Q192*H192</f>
        <v>0.1452</v>
      </c>
      <c r="S192" s="206">
        <v>0</v>
      </c>
      <c r="T192" s="207">
        <f>S192*H192</f>
        <v>0</v>
      </c>
      <c r="AR192" s="22" t="s">
        <v>130</v>
      </c>
      <c r="AT192" s="22" t="s">
        <v>125</v>
      </c>
      <c r="AU192" s="22" t="s">
        <v>79</v>
      </c>
      <c r="AY192" s="22" t="s">
        <v>123</v>
      </c>
      <c r="BE192" s="208">
        <f>IF(N192="základní",J192,0)</f>
        <v>0</v>
      </c>
      <c r="BF192" s="208">
        <f>IF(N192="snížená",J192,0)</f>
        <v>0</v>
      </c>
      <c r="BG192" s="208">
        <f>IF(N192="zákl. přenesená",J192,0)</f>
        <v>0</v>
      </c>
      <c r="BH192" s="208">
        <f>IF(N192="sníž. přenesená",J192,0)</f>
        <v>0</v>
      </c>
      <c r="BI192" s="208">
        <f>IF(N192="nulová",J192,0)</f>
        <v>0</v>
      </c>
      <c r="BJ192" s="22" t="s">
        <v>79</v>
      </c>
      <c r="BK192" s="208">
        <f>ROUND(I192*H192,2)</f>
        <v>0</v>
      </c>
      <c r="BL192" s="22" t="s">
        <v>130</v>
      </c>
      <c r="BM192" s="22" t="s">
        <v>538</v>
      </c>
    </row>
    <row r="193" s="1" customFormat="1" ht="25.5" customHeight="1">
      <c r="B193" s="196"/>
      <c r="C193" s="197" t="s">
        <v>539</v>
      </c>
      <c r="D193" s="197" t="s">
        <v>125</v>
      </c>
      <c r="E193" s="198" t="s">
        <v>540</v>
      </c>
      <c r="F193" s="199" t="s">
        <v>541</v>
      </c>
      <c r="G193" s="200" t="s">
        <v>177</v>
      </c>
      <c r="H193" s="201">
        <v>1250</v>
      </c>
      <c r="I193" s="202"/>
      <c r="J193" s="203">
        <f>ROUND(I193*H193,2)</f>
        <v>0</v>
      </c>
      <c r="K193" s="199" t="s">
        <v>129</v>
      </c>
      <c r="L193" s="44"/>
      <c r="M193" s="204" t="s">
        <v>5</v>
      </c>
      <c r="N193" s="205" t="s">
        <v>42</v>
      </c>
      <c r="O193" s="45"/>
      <c r="P193" s="206">
        <f>O193*H193</f>
        <v>0</v>
      </c>
      <c r="Q193" s="206">
        <v>0.00064999999999999997</v>
      </c>
      <c r="R193" s="206">
        <f>Q193*H193</f>
        <v>0.8125</v>
      </c>
      <c r="S193" s="206">
        <v>0</v>
      </c>
      <c r="T193" s="207">
        <f>S193*H193</f>
        <v>0</v>
      </c>
      <c r="AR193" s="22" t="s">
        <v>130</v>
      </c>
      <c r="AT193" s="22" t="s">
        <v>125</v>
      </c>
      <c r="AU193" s="22" t="s">
        <v>79</v>
      </c>
      <c r="AY193" s="22" t="s">
        <v>123</v>
      </c>
      <c r="BE193" s="208">
        <f>IF(N193="základní",J193,0)</f>
        <v>0</v>
      </c>
      <c r="BF193" s="208">
        <f>IF(N193="snížená",J193,0)</f>
        <v>0</v>
      </c>
      <c r="BG193" s="208">
        <f>IF(N193="zákl. přenesená",J193,0)</f>
        <v>0</v>
      </c>
      <c r="BH193" s="208">
        <f>IF(N193="sníž. přenesená",J193,0)</f>
        <v>0</v>
      </c>
      <c r="BI193" s="208">
        <f>IF(N193="nulová",J193,0)</f>
        <v>0</v>
      </c>
      <c r="BJ193" s="22" t="s">
        <v>79</v>
      </c>
      <c r="BK193" s="208">
        <f>ROUND(I193*H193,2)</f>
        <v>0</v>
      </c>
      <c r="BL193" s="22" t="s">
        <v>130</v>
      </c>
      <c r="BM193" s="22" t="s">
        <v>542</v>
      </c>
    </row>
    <row r="194" s="1" customFormat="1" ht="25.5" customHeight="1">
      <c r="B194" s="196"/>
      <c r="C194" s="197" t="s">
        <v>543</v>
      </c>
      <c r="D194" s="197" t="s">
        <v>125</v>
      </c>
      <c r="E194" s="198" t="s">
        <v>544</v>
      </c>
      <c r="F194" s="199" t="s">
        <v>545</v>
      </c>
      <c r="G194" s="200" t="s">
        <v>128</v>
      </c>
      <c r="H194" s="201">
        <v>380</v>
      </c>
      <c r="I194" s="202"/>
      <c r="J194" s="203">
        <f>ROUND(I194*H194,2)</f>
        <v>0</v>
      </c>
      <c r="K194" s="199" t="s">
        <v>129</v>
      </c>
      <c r="L194" s="44"/>
      <c r="M194" s="204" t="s">
        <v>5</v>
      </c>
      <c r="N194" s="205" t="s">
        <v>42</v>
      </c>
      <c r="O194" s="45"/>
      <c r="P194" s="206">
        <f>O194*H194</f>
        <v>0</v>
      </c>
      <c r="Q194" s="206">
        <v>0.0025999999999999999</v>
      </c>
      <c r="R194" s="206">
        <f>Q194*H194</f>
        <v>0.98799999999999999</v>
      </c>
      <c r="S194" s="206">
        <v>0</v>
      </c>
      <c r="T194" s="207">
        <f>S194*H194</f>
        <v>0</v>
      </c>
      <c r="AR194" s="22" t="s">
        <v>130</v>
      </c>
      <c r="AT194" s="22" t="s">
        <v>125</v>
      </c>
      <c r="AU194" s="22" t="s">
        <v>79</v>
      </c>
      <c r="AY194" s="22" t="s">
        <v>123</v>
      </c>
      <c r="BE194" s="208">
        <f>IF(N194="základní",J194,0)</f>
        <v>0</v>
      </c>
      <c r="BF194" s="208">
        <f>IF(N194="snížená",J194,0)</f>
        <v>0</v>
      </c>
      <c r="BG194" s="208">
        <f>IF(N194="zákl. přenesená",J194,0)</f>
        <v>0</v>
      </c>
      <c r="BH194" s="208">
        <f>IF(N194="sníž. přenesená",J194,0)</f>
        <v>0</v>
      </c>
      <c r="BI194" s="208">
        <f>IF(N194="nulová",J194,0)</f>
        <v>0</v>
      </c>
      <c r="BJ194" s="22" t="s">
        <v>79</v>
      </c>
      <c r="BK194" s="208">
        <f>ROUND(I194*H194,2)</f>
        <v>0</v>
      </c>
      <c r="BL194" s="22" t="s">
        <v>130</v>
      </c>
      <c r="BM194" s="22" t="s">
        <v>546</v>
      </c>
    </row>
    <row r="195" s="1" customFormat="1" ht="25.5" customHeight="1">
      <c r="B195" s="196"/>
      <c r="C195" s="197" t="s">
        <v>547</v>
      </c>
      <c r="D195" s="197" t="s">
        <v>125</v>
      </c>
      <c r="E195" s="198" t="s">
        <v>548</v>
      </c>
      <c r="F195" s="199" t="s">
        <v>549</v>
      </c>
      <c r="G195" s="200" t="s">
        <v>128</v>
      </c>
      <c r="H195" s="201">
        <v>2</v>
      </c>
      <c r="I195" s="202"/>
      <c r="J195" s="203">
        <f>ROUND(I195*H195,2)</f>
        <v>0</v>
      </c>
      <c r="K195" s="199" t="s">
        <v>129</v>
      </c>
      <c r="L195" s="44"/>
      <c r="M195" s="204" t="s">
        <v>5</v>
      </c>
      <c r="N195" s="205" t="s">
        <v>42</v>
      </c>
      <c r="O195" s="45"/>
      <c r="P195" s="206">
        <f>O195*H195</f>
        <v>0</v>
      </c>
      <c r="Q195" s="206">
        <v>0.0025999999999999999</v>
      </c>
      <c r="R195" s="206">
        <f>Q195*H195</f>
        <v>0.0051999999999999998</v>
      </c>
      <c r="S195" s="206">
        <v>0</v>
      </c>
      <c r="T195" s="207">
        <f>S195*H195</f>
        <v>0</v>
      </c>
      <c r="AR195" s="22" t="s">
        <v>130</v>
      </c>
      <c r="AT195" s="22" t="s">
        <v>125</v>
      </c>
      <c r="AU195" s="22" t="s">
        <v>79</v>
      </c>
      <c r="AY195" s="22" t="s">
        <v>123</v>
      </c>
      <c r="BE195" s="208">
        <f>IF(N195="základní",J195,0)</f>
        <v>0</v>
      </c>
      <c r="BF195" s="208">
        <f>IF(N195="snížená",J195,0)</f>
        <v>0</v>
      </c>
      <c r="BG195" s="208">
        <f>IF(N195="zákl. přenesená",J195,0)</f>
        <v>0</v>
      </c>
      <c r="BH195" s="208">
        <f>IF(N195="sníž. přenesená",J195,0)</f>
        <v>0</v>
      </c>
      <c r="BI195" s="208">
        <f>IF(N195="nulová",J195,0)</f>
        <v>0</v>
      </c>
      <c r="BJ195" s="22" t="s">
        <v>79</v>
      </c>
      <c r="BK195" s="208">
        <f>ROUND(I195*H195,2)</f>
        <v>0</v>
      </c>
      <c r="BL195" s="22" t="s">
        <v>130</v>
      </c>
      <c r="BM195" s="22" t="s">
        <v>550</v>
      </c>
    </row>
    <row r="196" s="1" customFormat="1" ht="16.5" customHeight="1">
      <c r="B196" s="196"/>
      <c r="C196" s="197" t="s">
        <v>551</v>
      </c>
      <c r="D196" s="197" t="s">
        <v>125</v>
      </c>
      <c r="E196" s="198" t="s">
        <v>552</v>
      </c>
      <c r="F196" s="199" t="s">
        <v>553</v>
      </c>
      <c r="G196" s="200" t="s">
        <v>177</v>
      </c>
      <c r="H196" s="201">
        <v>46</v>
      </c>
      <c r="I196" s="202"/>
      <c r="J196" s="203">
        <f>ROUND(I196*H196,2)</f>
        <v>0</v>
      </c>
      <c r="K196" s="199" t="s">
        <v>129</v>
      </c>
      <c r="L196" s="44"/>
      <c r="M196" s="204" t="s">
        <v>5</v>
      </c>
      <c r="N196" s="205" t="s">
        <v>42</v>
      </c>
      <c r="O196" s="45"/>
      <c r="P196" s="206">
        <f>O196*H196</f>
        <v>0</v>
      </c>
      <c r="Q196" s="206">
        <v>0.00013999999999999999</v>
      </c>
      <c r="R196" s="206">
        <f>Q196*H196</f>
        <v>0.0064399999999999995</v>
      </c>
      <c r="S196" s="206">
        <v>0</v>
      </c>
      <c r="T196" s="207">
        <f>S196*H196</f>
        <v>0</v>
      </c>
      <c r="AR196" s="22" t="s">
        <v>130</v>
      </c>
      <c r="AT196" s="22" t="s">
        <v>125</v>
      </c>
      <c r="AU196" s="22" t="s">
        <v>79</v>
      </c>
      <c r="AY196" s="22" t="s">
        <v>123</v>
      </c>
      <c r="BE196" s="208">
        <f>IF(N196="základní",J196,0)</f>
        <v>0</v>
      </c>
      <c r="BF196" s="208">
        <f>IF(N196="snížená",J196,0)</f>
        <v>0</v>
      </c>
      <c r="BG196" s="208">
        <f>IF(N196="zákl. přenesená",J196,0)</f>
        <v>0</v>
      </c>
      <c r="BH196" s="208">
        <f>IF(N196="sníž. přenesená",J196,0)</f>
        <v>0</v>
      </c>
      <c r="BI196" s="208">
        <f>IF(N196="nulová",J196,0)</f>
        <v>0</v>
      </c>
      <c r="BJ196" s="22" t="s">
        <v>79</v>
      </c>
      <c r="BK196" s="208">
        <f>ROUND(I196*H196,2)</f>
        <v>0</v>
      </c>
      <c r="BL196" s="22" t="s">
        <v>130</v>
      </c>
      <c r="BM196" s="22" t="s">
        <v>554</v>
      </c>
    </row>
    <row r="197" s="1" customFormat="1" ht="16.5" customHeight="1">
      <c r="B197" s="196"/>
      <c r="C197" s="197" t="s">
        <v>555</v>
      </c>
      <c r="D197" s="197" t="s">
        <v>125</v>
      </c>
      <c r="E197" s="198" t="s">
        <v>556</v>
      </c>
      <c r="F197" s="199" t="s">
        <v>557</v>
      </c>
      <c r="G197" s="200" t="s">
        <v>177</v>
      </c>
      <c r="H197" s="201">
        <v>2386</v>
      </c>
      <c r="I197" s="202"/>
      <c r="J197" s="203">
        <f>ROUND(I197*H197,2)</f>
        <v>0</v>
      </c>
      <c r="K197" s="199" t="s">
        <v>129</v>
      </c>
      <c r="L197" s="44"/>
      <c r="M197" s="204" t="s">
        <v>5</v>
      </c>
      <c r="N197" s="205" t="s">
        <v>42</v>
      </c>
      <c r="O197" s="45"/>
      <c r="P197" s="206">
        <f>O197*H197</f>
        <v>0</v>
      </c>
      <c r="Q197" s="206">
        <v>0</v>
      </c>
      <c r="R197" s="206">
        <f>Q197*H197</f>
        <v>0</v>
      </c>
      <c r="S197" s="206">
        <v>0</v>
      </c>
      <c r="T197" s="207">
        <f>S197*H197</f>
        <v>0</v>
      </c>
      <c r="AR197" s="22" t="s">
        <v>130</v>
      </c>
      <c r="AT197" s="22" t="s">
        <v>125</v>
      </c>
      <c r="AU197" s="22" t="s">
        <v>79</v>
      </c>
      <c r="AY197" s="22" t="s">
        <v>123</v>
      </c>
      <c r="BE197" s="208">
        <f>IF(N197="základní",J197,0)</f>
        <v>0</v>
      </c>
      <c r="BF197" s="208">
        <f>IF(N197="snížená",J197,0)</f>
        <v>0</v>
      </c>
      <c r="BG197" s="208">
        <f>IF(N197="zákl. přenesená",J197,0)</f>
        <v>0</v>
      </c>
      <c r="BH197" s="208">
        <f>IF(N197="sníž. přenesená",J197,0)</f>
        <v>0</v>
      </c>
      <c r="BI197" s="208">
        <f>IF(N197="nulová",J197,0)</f>
        <v>0</v>
      </c>
      <c r="BJ197" s="22" t="s">
        <v>79</v>
      </c>
      <c r="BK197" s="208">
        <f>ROUND(I197*H197,2)</f>
        <v>0</v>
      </c>
      <c r="BL197" s="22" t="s">
        <v>130</v>
      </c>
      <c r="BM197" s="22" t="s">
        <v>558</v>
      </c>
    </row>
    <row r="198" s="1" customFormat="1" ht="16.5" customHeight="1">
      <c r="B198" s="196"/>
      <c r="C198" s="197" t="s">
        <v>559</v>
      </c>
      <c r="D198" s="197" t="s">
        <v>125</v>
      </c>
      <c r="E198" s="198" t="s">
        <v>560</v>
      </c>
      <c r="F198" s="199" t="s">
        <v>561</v>
      </c>
      <c r="G198" s="200" t="s">
        <v>128</v>
      </c>
      <c r="H198" s="201">
        <v>382</v>
      </c>
      <c r="I198" s="202"/>
      <c r="J198" s="203">
        <f>ROUND(I198*H198,2)</f>
        <v>0</v>
      </c>
      <c r="K198" s="199" t="s">
        <v>129</v>
      </c>
      <c r="L198" s="44"/>
      <c r="M198" s="204" t="s">
        <v>5</v>
      </c>
      <c r="N198" s="205" t="s">
        <v>42</v>
      </c>
      <c r="O198" s="45"/>
      <c r="P198" s="206">
        <f>O198*H198</f>
        <v>0</v>
      </c>
      <c r="Q198" s="206">
        <v>1.0000000000000001E-05</v>
      </c>
      <c r="R198" s="206">
        <f>Q198*H198</f>
        <v>0.0038200000000000005</v>
      </c>
      <c r="S198" s="206">
        <v>0</v>
      </c>
      <c r="T198" s="207">
        <f>S198*H198</f>
        <v>0</v>
      </c>
      <c r="AR198" s="22" t="s">
        <v>130</v>
      </c>
      <c r="AT198" s="22" t="s">
        <v>125</v>
      </c>
      <c r="AU198" s="22" t="s">
        <v>79</v>
      </c>
      <c r="AY198" s="22" t="s">
        <v>123</v>
      </c>
      <c r="BE198" s="208">
        <f>IF(N198="základní",J198,0)</f>
        <v>0</v>
      </c>
      <c r="BF198" s="208">
        <f>IF(N198="snížená",J198,0)</f>
        <v>0</v>
      </c>
      <c r="BG198" s="208">
        <f>IF(N198="zákl. přenesená",J198,0)</f>
        <v>0</v>
      </c>
      <c r="BH198" s="208">
        <f>IF(N198="sníž. přenesená",J198,0)</f>
        <v>0</v>
      </c>
      <c r="BI198" s="208">
        <f>IF(N198="nulová",J198,0)</f>
        <v>0</v>
      </c>
      <c r="BJ198" s="22" t="s">
        <v>79</v>
      </c>
      <c r="BK198" s="208">
        <f>ROUND(I198*H198,2)</f>
        <v>0</v>
      </c>
      <c r="BL198" s="22" t="s">
        <v>130</v>
      </c>
      <c r="BM198" s="22" t="s">
        <v>562</v>
      </c>
    </row>
    <row r="199" s="1" customFormat="1" ht="25.5" customHeight="1">
      <c r="B199" s="196"/>
      <c r="C199" s="197" t="s">
        <v>563</v>
      </c>
      <c r="D199" s="197" t="s">
        <v>125</v>
      </c>
      <c r="E199" s="198" t="s">
        <v>564</v>
      </c>
      <c r="F199" s="199" t="s">
        <v>565</v>
      </c>
      <c r="G199" s="200" t="s">
        <v>177</v>
      </c>
      <c r="H199" s="201">
        <v>135</v>
      </c>
      <c r="I199" s="202"/>
      <c r="J199" s="203">
        <f>ROUND(I199*H199,2)</f>
        <v>0</v>
      </c>
      <c r="K199" s="199" t="s">
        <v>129</v>
      </c>
      <c r="L199" s="44"/>
      <c r="M199" s="204" t="s">
        <v>5</v>
      </c>
      <c r="N199" s="205" t="s">
        <v>42</v>
      </c>
      <c r="O199" s="45"/>
      <c r="P199" s="206">
        <f>O199*H199</f>
        <v>0</v>
      </c>
      <c r="Q199" s="206">
        <v>0.10988000000000001</v>
      </c>
      <c r="R199" s="206">
        <f>Q199*H199</f>
        <v>14.8338</v>
      </c>
      <c r="S199" s="206">
        <v>0</v>
      </c>
      <c r="T199" s="207">
        <f>S199*H199</f>
        <v>0</v>
      </c>
      <c r="AR199" s="22" t="s">
        <v>130</v>
      </c>
      <c r="AT199" s="22" t="s">
        <v>125</v>
      </c>
      <c r="AU199" s="22" t="s">
        <v>79</v>
      </c>
      <c r="AY199" s="22" t="s">
        <v>123</v>
      </c>
      <c r="BE199" s="208">
        <f>IF(N199="základní",J199,0)</f>
        <v>0</v>
      </c>
      <c r="BF199" s="208">
        <f>IF(N199="snížená",J199,0)</f>
        <v>0</v>
      </c>
      <c r="BG199" s="208">
        <f>IF(N199="zákl. přenesená",J199,0)</f>
        <v>0</v>
      </c>
      <c r="BH199" s="208">
        <f>IF(N199="sníž. přenesená",J199,0)</f>
        <v>0</v>
      </c>
      <c r="BI199" s="208">
        <f>IF(N199="nulová",J199,0)</f>
        <v>0</v>
      </c>
      <c r="BJ199" s="22" t="s">
        <v>79</v>
      </c>
      <c r="BK199" s="208">
        <f>ROUND(I199*H199,2)</f>
        <v>0</v>
      </c>
      <c r="BL199" s="22" t="s">
        <v>130</v>
      </c>
      <c r="BM199" s="22" t="s">
        <v>566</v>
      </c>
    </row>
    <row r="200" s="1" customFormat="1" ht="25.5" customHeight="1">
      <c r="B200" s="196"/>
      <c r="C200" s="197" t="s">
        <v>567</v>
      </c>
      <c r="D200" s="197" t="s">
        <v>125</v>
      </c>
      <c r="E200" s="198" t="s">
        <v>568</v>
      </c>
      <c r="F200" s="199" t="s">
        <v>565</v>
      </c>
      <c r="G200" s="200" t="s">
        <v>177</v>
      </c>
      <c r="H200" s="201">
        <v>135</v>
      </c>
      <c r="I200" s="202"/>
      <c r="J200" s="203">
        <f>ROUND(I200*H200,2)</f>
        <v>0</v>
      </c>
      <c r="K200" s="199" t="s">
        <v>5</v>
      </c>
      <c r="L200" s="44"/>
      <c r="M200" s="204" t="s">
        <v>5</v>
      </c>
      <c r="N200" s="205" t="s">
        <v>42</v>
      </c>
      <c r="O200" s="45"/>
      <c r="P200" s="206">
        <f>O200*H200</f>
        <v>0</v>
      </c>
      <c r="Q200" s="206">
        <v>0.10992</v>
      </c>
      <c r="R200" s="206">
        <f>Q200*H200</f>
        <v>14.8392</v>
      </c>
      <c r="S200" s="206">
        <v>0</v>
      </c>
      <c r="T200" s="207">
        <f>S200*H200</f>
        <v>0</v>
      </c>
      <c r="AR200" s="22" t="s">
        <v>130</v>
      </c>
      <c r="AT200" s="22" t="s">
        <v>125</v>
      </c>
      <c r="AU200" s="22" t="s">
        <v>79</v>
      </c>
      <c r="AY200" s="22" t="s">
        <v>123</v>
      </c>
      <c r="BE200" s="208">
        <f>IF(N200="základní",J200,0)</f>
        <v>0</v>
      </c>
      <c r="BF200" s="208">
        <f>IF(N200="snížená",J200,0)</f>
        <v>0</v>
      </c>
      <c r="BG200" s="208">
        <f>IF(N200="zákl. přenesená",J200,0)</f>
        <v>0</v>
      </c>
      <c r="BH200" s="208">
        <f>IF(N200="sníž. přenesená",J200,0)</f>
        <v>0</v>
      </c>
      <c r="BI200" s="208">
        <f>IF(N200="nulová",J200,0)</f>
        <v>0</v>
      </c>
      <c r="BJ200" s="22" t="s">
        <v>79</v>
      </c>
      <c r="BK200" s="208">
        <f>ROUND(I200*H200,2)</f>
        <v>0</v>
      </c>
      <c r="BL200" s="22" t="s">
        <v>130</v>
      </c>
      <c r="BM200" s="22" t="s">
        <v>569</v>
      </c>
    </row>
    <row r="201" s="1" customFormat="1" ht="16.5" customHeight="1">
      <c r="B201" s="196"/>
      <c r="C201" s="209" t="s">
        <v>570</v>
      </c>
      <c r="D201" s="209" t="s">
        <v>256</v>
      </c>
      <c r="E201" s="210" t="s">
        <v>571</v>
      </c>
      <c r="F201" s="211" t="s">
        <v>572</v>
      </c>
      <c r="G201" s="212" t="s">
        <v>297</v>
      </c>
      <c r="H201" s="213">
        <v>8.8499999999999996</v>
      </c>
      <c r="I201" s="214"/>
      <c r="J201" s="215">
        <f>ROUND(I201*H201,2)</f>
        <v>0</v>
      </c>
      <c r="K201" s="211" t="s">
        <v>129</v>
      </c>
      <c r="L201" s="216"/>
      <c r="M201" s="217" t="s">
        <v>5</v>
      </c>
      <c r="N201" s="218" t="s">
        <v>42</v>
      </c>
      <c r="O201" s="45"/>
      <c r="P201" s="206">
        <f>O201*H201</f>
        <v>0</v>
      </c>
      <c r="Q201" s="206">
        <v>1</v>
      </c>
      <c r="R201" s="206">
        <f>Q201*H201</f>
        <v>8.8499999999999996</v>
      </c>
      <c r="S201" s="206">
        <v>0</v>
      </c>
      <c r="T201" s="207">
        <f>S201*H201</f>
        <v>0</v>
      </c>
      <c r="AR201" s="22" t="s">
        <v>154</v>
      </c>
      <c r="AT201" s="22" t="s">
        <v>256</v>
      </c>
      <c r="AU201" s="22" t="s">
        <v>79</v>
      </c>
      <c r="AY201" s="22" t="s">
        <v>123</v>
      </c>
      <c r="BE201" s="208">
        <f>IF(N201="základní",J201,0)</f>
        <v>0</v>
      </c>
      <c r="BF201" s="208">
        <f>IF(N201="snížená",J201,0)</f>
        <v>0</v>
      </c>
      <c r="BG201" s="208">
        <f>IF(N201="zákl. přenesená",J201,0)</f>
        <v>0</v>
      </c>
      <c r="BH201" s="208">
        <f>IF(N201="sníž. přenesená",J201,0)</f>
        <v>0</v>
      </c>
      <c r="BI201" s="208">
        <f>IF(N201="nulová",J201,0)</f>
        <v>0</v>
      </c>
      <c r="BJ201" s="22" t="s">
        <v>79</v>
      </c>
      <c r="BK201" s="208">
        <f>ROUND(I201*H201,2)</f>
        <v>0</v>
      </c>
      <c r="BL201" s="22" t="s">
        <v>130</v>
      </c>
      <c r="BM201" s="22" t="s">
        <v>573</v>
      </c>
    </row>
    <row r="202" s="1" customFormat="1" ht="25.5" customHeight="1">
      <c r="B202" s="196"/>
      <c r="C202" s="197" t="s">
        <v>574</v>
      </c>
      <c r="D202" s="197" t="s">
        <v>125</v>
      </c>
      <c r="E202" s="198" t="s">
        <v>575</v>
      </c>
      <c r="F202" s="199" t="s">
        <v>576</v>
      </c>
      <c r="G202" s="200" t="s">
        <v>177</v>
      </c>
      <c r="H202" s="201">
        <v>1625</v>
      </c>
      <c r="I202" s="202"/>
      <c r="J202" s="203">
        <f>ROUND(I202*H202,2)</f>
        <v>0</v>
      </c>
      <c r="K202" s="199" t="s">
        <v>129</v>
      </c>
      <c r="L202" s="44"/>
      <c r="M202" s="204" t="s">
        <v>5</v>
      </c>
      <c r="N202" s="205" t="s">
        <v>42</v>
      </c>
      <c r="O202" s="45"/>
      <c r="P202" s="206">
        <f>O202*H202</f>
        <v>0</v>
      </c>
      <c r="Q202" s="206">
        <v>0.20219000000000001</v>
      </c>
      <c r="R202" s="206">
        <f>Q202*H202</f>
        <v>328.55875000000003</v>
      </c>
      <c r="S202" s="206">
        <v>0</v>
      </c>
      <c r="T202" s="207">
        <f>S202*H202</f>
        <v>0</v>
      </c>
      <c r="AR202" s="22" t="s">
        <v>130</v>
      </c>
      <c r="AT202" s="22" t="s">
        <v>125</v>
      </c>
      <c r="AU202" s="22" t="s">
        <v>79</v>
      </c>
      <c r="AY202" s="22" t="s">
        <v>123</v>
      </c>
      <c r="BE202" s="208">
        <f>IF(N202="základní",J202,0)</f>
        <v>0</v>
      </c>
      <c r="BF202" s="208">
        <f>IF(N202="snížená",J202,0)</f>
        <v>0</v>
      </c>
      <c r="BG202" s="208">
        <f>IF(N202="zákl. přenesená",J202,0)</f>
        <v>0</v>
      </c>
      <c r="BH202" s="208">
        <f>IF(N202="sníž. přenesená",J202,0)</f>
        <v>0</v>
      </c>
      <c r="BI202" s="208">
        <f>IF(N202="nulová",J202,0)</f>
        <v>0</v>
      </c>
      <c r="BJ202" s="22" t="s">
        <v>79</v>
      </c>
      <c r="BK202" s="208">
        <f>ROUND(I202*H202,2)</f>
        <v>0</v>
      </c>
      <c r="BL202" s="22" t="s">
        <v>130</v>
      </c>
      <c r="BM202" s="22" t="s">
        <v>577</v>
      </c>
    </row>
    <row r="203" s="1" customFormat="1" ht="16.5" customHeight="1">
      <c r="B203" s="196"/>
      <c r="C203" s="209" t="s">
        <v>578</v>
      </c>
      <c r="D203" s="209" t="s">
        <v>256</v>
      </c>
      <c r="E203" s="210" t="s">
        <v>579</v>
      </c>
      <c r="F203" s="211" t="s">
        <v>580</v>
      </c>
      <c r="G203" s="212" t="s">
        <v>177</v>
      </c>
      <c r="H203" s="213">
        <v>1400</v>
      </c>
      <c r="I203" s="214"/>
      <c r="J203" s="215">
        <f>ROUND(I203*H203,2)</f>
        <v>0</v>
      </c>
      <c r="K203" s="211" t="s">
        <v>129</v>
      </c>
      <c r="L203" s="216"/>
      <c r="M203" s="217" t="s">
        <v>5</v>
      </c>
      <c r="N203" s="218" t="s">
        <v>42</v>
      </c>
      <c r="O203" s="45"/>
      <c r="P203" s="206">
        <f>O203*H203</f>
        <v>0</v>
      </c>
      <c r="Q203" s="206">
        <v>0.108</v>
      </c>
      <c r="R203" s="206">
        <f>Q203*H203</f>
        <v>151.19999999999999</v>
      </c>
      <c r="S203" s="206">
        <v>0</v>
      </c>
      <c r="T203" s="207">
        <f>S203*H203</f>
        <v>0</v>
      </c>
      <c r="AR203" s="22" t="s">
        <v>154</v>
      </c>
      <c r="AT203" s="22" t="s">
        <v>256</v>
      </c>
      <c r="AU203" s="22" t="s">
        <v>79</v>
      </c>
      <c r="AY203" s="22" t="s">
        <v>123</v>
      </c>
      <c r="BE203" s="208">
        <f>IF(N203="základní",J203,0)</f>
        <v>0</v>
      </c>
      <c r="BF203" s="208">
        <f>IF(N203="snížená",J203,0)</f>
        <v>0</v>
      </c>
      <c r="BG203" s="208">
        <f>IF(N203="zákl. přenesená",J203,0)</f>
        <v>0</v>
      </c>
      <c r="BH203" s="208">
        <f>IF(N203="sníž. přenesená",J203,0)</f>
        <v>0</v>
      </c>
      <c r="BI203" s="208">
        <f>IF(N203="nulová",J203,0)</f>
        <v>0</v>
      </c>
      <c r="BJ203" s="22" t="s">
        <v>79</v>
      </c>
      <c r="BK203" s="208">
        <f>ROUND(I203*H203,2)</f>
        <v>0</v>
      </c>
      <c r="BL203" s="22" t="s">
        <v>130</v>
      </c>
      <c r="BM203" s="22" t="s">
        <v>581</v>
      </c>
    </row>
    <row r="204" s="1" customFormat="1" ht="16.5" customHeight="1">
      <c r="B204" s="196"/>
      <c r="C204" s="209" t="s">
        <v>582</v>
      </c>
      <c r="D204" s="209" t="s">
        <v>256</v>
      </c>
      <c r="E204" s="210" t="s">
        <v>583</v>
      </c>
      <c r="F204" s="211" t="s">
        <v>584</v>
      </c>
      <c r="G204" s="212" t="s">
        <v>177</v>
      </c>
      <c r="H204" s="213">
        <v>10</v>
      </c>
      <c r="I204" s="214"/>
      <c r="J204" s="215">
        <f>ROUND(I204*H204,2)</f>
        <v>0</v>
      </c>
      <c r="K204" s="211" t="s">
        <v>129</v>
      </c>
      <c r="L204" s="216"/>
      <c r="M204" s="217" t="s">
        <v>5</v>
      </c>
      <c r="N204" s="218" t="s">
        <v>42</v>
      </c>
      <c r="O204" s="45"/>
      <c r="P204" s="206">
        <f>O204*H204</f>
        <v>0</v>
      </c>
      <c r="Q204" s="206">
        <v>0.105</v>
      </c>
      <c r="R204" s="206">
        <f>Q204*H204</f>
        <v>1.05</v>
      </c>
      <c r="S204" s="206">
        <v>0</v>
      </c>
      <c r="T204" s="207">
        <f>S204*H204</f>
        <v>0</v>
      </c>
      <c r="AR204" s="22" t="s">
        <v>154</v>
      </c>
      <c r="AT204" s="22" t="s">
        <v>256</v>
      </c>
      <c r="AU204" s="22" t="s">
        <v>79</v>
      </c>
      <c r="AY204" s="22" t="s">
        <v>123</v>
      </c>
      <c r="BE204" s="208">
        <f>IF(N204="základní",J204,0)</f>
        <v>0</v>
      </c>
      <c r="BF204" s="208">
        <f>IF(N204="snížená",J204,0)</f>
        <v>0</v>
      </c>
      <c r="BG204" s="208">
        <f>IF(N204="zákl. přenesená",J204,0)</f>
        <v>0</v>
      </c>
      <c r="BH204" s="208">
        <f>IF(N204="sníž. přenesená",J204,0)</f>
        <v>0</v>
      </c>
      <c r="BI204" s="208">
        <f>IF(N204="nulová",J204,0)</f>
        <v>0</v>
      </c>
      <c r="BJ204" s="22" t="s">
        <v>79</v>
      </c>
      <c r="BK204" s="208">
        <f>ROUND(I204*H204,2)</f>
        <v>0</v>
      </c>
      <c r="BL204" s="22" t="s">
        <v>130</v>
      </c>
      <c r="BM204" s="22" t="s">
        <v>585</v>
      </c>
    </row>
    <row r="205" s="1" customFormat="1" ht="16.5" customHeight="1">
      <c r="B205" s="196"/>
      <c r="C205" s="209" t="s">
        <v>586</v>
      </c>
      <c r="D205" s="209" t="s">
        <v>256</v>
      </c>
      <c r="E205" s="210" t="s">
        <v>587</v>
      </c>
      <c r="F205" s="211" t="s">
        <v>588</v>
      </c>
      <c r="G205" s="212" t="s">
        <v>177</v>
      </c>
      <c r="H205" s="213">
        <v>65</v>
      </c>
      <c r="I205" s="214"/>
      <c r="J205" s="215">
        <f>ROUND(I205*H205,2)</f>
        <v>0</v>
      </c>
      <c r="K205" s="211" t="s">
        <v>129</v>
      </c>
      <c r="L205" s="216"/>
      <c r="M205" s="217" t="s">
        <v>5</v>
      </c>
      <c r="N205" s="218" t="s">
        <v>42</v>
      </c>
      <c r="O205" s="45"/>
      <c r="P205" s="206">
        <f>O205*H205</f>
        <v>0</v>
      </c>
      <c r="Q205" s="206">
        <v>0.105</v>
      </c>
      <c r="R205" s="206">
        <f>Q205*H205</f>
        <v>6.8250000000000002</v>
      </c>
      <c r="S205" s="206">
        <v>0</v>
      </c>
      <c r="T205" s="207">
        <f>S205*H205</f>
        <v>0</v>
      </c>
      <c r="AR205" s="22" t="s">
        <v>154</v>
      </c>
      <c r="AT205" s="22" t="s">
        <v>256</v>
      </c>
      <c r="AU205" s="22" t="s">
        <v>79</v>
      </c>
      <c r="AY205" s="22" t="s">
        <v>123</v>
      </c>
      <c r="BE205" s="208">
        <f>IF(N205="základní",J205,0)</f>
        <v>0</v>
      </c>
      <c r="BF205" s="208">
        <f>IF(N205="snížená",J205,0)</f>
        <v>0</v>
      </c>
      <c r="BG205" s="208">
        <f>IF(N205="zákl. přenesená",J205,0)</f>
        <v>0</v>
      </c>
      <c r="BH205" s="208">
        <f>IF(N205="sníž. přenesená",J205,0)</f>
        <v>0</v>
      </c>
      <c r="BI205" s="208">
        <f>IF(N205="nulová",J205,0)</f>
        <v>0</v>
      </c>
      <c r="BJ205" s="22" t="s">
        <v>79</v>
      </c>
      <c r="BK205" s="208">
        <f>ROUND(I205*H205,2)</f>
        <v>0</v>
      </c>
      <c r="BL205" s="22" t="s">
        <v>130</v>
      </c>
      <c r="BM205" s="22" t="s">
        <v>589</v>
      </c>
    </row>
    <row r="206" s="1" customFormat="1" ht="16.5" customHeight="1">
      <c r="B206" s="196"/>
      <c r="C206" s="209" t="s">
        <v>590</v>
      </c>
      <c r="D206" s="209" t="s">
        <v>256</v>
      </c>
      <c r="E206" s="210" t="s">
        <v>591</v>
      </c>
      <c r="F206" s="211" t="s">
        <v>592</v>
      </c>
      <c r="G206" s="212" t="s">
        <v>177</v>
      </c>
      <c r="H206" s="213">
        <v>150</v>
      </c>
      <c r="I206" s="214"/>
      <c r="J206" s="215">
        <f>ROUND(I206*H206,2)</f>
        <v>0</v>
      </c>
      <c r="K206" s="211" t="s">
        <v>129</v>
      </c>
      <c r="L206" s="216"/>
      <c r="M206" s="217" t="s">
        <v>5</v>
      </c>
      <c r="N206" s="218" t="s">
        <v>42</v>
      </c>
      <c r="O206" s="45"/>
      <c r="P206" s="206">
        <f>O206*H206</f>
        <v>0</v>
      </c>
      <c r="Q206" s="206">
        <v>0.105</v>
      </c>
      <c r="R206" s="206">
        <f>Q206*H206</f>
        <v>15.75</v>
      </c>
      <c r="S206" s="206">
        <v>0</v>
      </c>
      <c r="T206" s="207">
        <f>S206*H206</f>
        <v>0</v>
      </c>
      <c r="AR206" s="22" t="s">
        <v>154</v>
      </c>
      <c r="AT206" s="22" t="s">
        <v>256</v>
      </c>
      <c r="AU206" s="22" t="s">
        <v>79</v>
      </c>
      <c r="AY206" s="22" t="s">
        <v>123</v>
      </c>
      <c r="BE206" s="208">
        <f>IF(N206="základní",J206,0)</f>
        <v>0</v>
      </c>
      <c r="BF206" s="208">
        <f>IF(N206="snížená",J206,0)</f>
        <v>0</v>
      </c>
      <c r="BG206" s="208">
        <f>IF(N206="zákl. přenesená",J206,0)</f>
        <v>0</v>
      </c>
      <c r="BH206" s="208">
        <f>IF(N206="sníž. přenesená",J206,0)</f>
        <v>0</v>
      </c>
      <c r="BI206" s="208">
        <f>IF(N206="nulová",J206,0)</f>
        <v>0</v>
      </c>
      <c r="BJ206" s="22" t="s">
        <v>79</v>
      </c>
      <c r="BK206" s="208">
        <f>ROUND(I206*H206,2)</f>
        <v>0</v>
      </c>
      <c r="BL206" s="22" t="s">
        <v>130</v>
      </c>
      <c r="BM206" s="22" t="s">
        <v>593</v>
      </c>
    </row>
    <row r="207" s="1" customFormat="1" ht="25.5" customHeight="1">
      <c r="B207" s="196"/>
      <c r="C207" s="197" t="s">
        <v>594</v>
      </c>
      <c r="D207" s="197" t="s">
        <v>125</v>
      </c>
      <c r="E207" s="198" t="s">
        <v>595</v>
      </c>
      <c r="F207" s="199" t="s">
        <v>596</v>
      </c>
      <c r="G207" s="200" t="s">
        <v>177</v>
      </c>
      <c r="H207" s="201">
        <v>285</v>
      </c>
      <c r="I207" s="202"/>
      <c r="J207" s="203">
        <f>ROUND(I207*H207,2)</f>
        <v>0</v>
      </c>
      <c r="K207" s="199" t="s">
        <v>5</v>
      </c>
      <c r="L207" s="44"/>
      <c r="M207" s="204" t="s">
        <v>5</v>
      </c>
      <c r="N207" s="205" t="s">
        <v>42</v>
      </c>
      <c r="O207" s="45"/>
      <c r="P207" s="206">
        <f>O207*H207</f>
        <v>0</v>
      </c>
      <c r="Q207" s="206">
        <v>0.20230000000000001</v>
      </c>
      <c r="R207" s="206">
        <f>Q207*H207</f>
        <v>57.655500000000004</v>
      </c>
      <c r="S207" s="206">
        <v>0</v>
      </c>
      <c r="T207" s="207">
        <f>S207*H207</f>
        <v>0</v>
      </c>
      <c r="AR207" s="22" t="s">
        <v>130</v>
      </c>
      <c r="AT207" s="22" t="s">
        <v>125</v>
      </c>
      <c r="AU207" s="22" t="s">
        <v>79</v>
      </c>
      <c r="AY207" s="22" t="s">
        <v>123</v>
      </c>
      <c r="BE207" s="208">
        <f>IF(N207="základní",J207,0)</f>
        <v>0</v>
      </c>
      <c r="BF207" s="208">
        <f>IF(N207="snížená",J207,0)</f>
        <v>0</v>
      </c>
      <c r="BG207" s="208">
        <f>IF(N207="zákl. přenesená",J207,0)</f>
        <v>0</v>
      </c>
      <c r="BH207" s="208">
        <f>IF(N207="sníž. přenesená",J207,0)</f>
        <v>0</v>
      </c>
      <c r="BI207" s="208">
        <f>IF(N207="nulová",J207,0)</f>
        <v>0</v>
      </c>
      <c r="BJ207" s="22" t="s">
        <v>79</v>
      </c>
      <c r="BK207" s="208">
        <f>ROUND(I207*H207,2)</f>
        <v>0</v>
      </c>
      <c r="BL207" s="22" t="s">
        <v>130</v>
      </c>
      <c r="BM207" s="22" t="s">
        <v>597</v>
      </c>
    </row>
    <row r="208" s="1" customFormat="1" ht="16.5" customHeight="1">
      <c r="B208" s="196"/>
      <c r="C208" s="209" t="s">
        <v>598</v>
      </c>
      <c r="D208" s="209" t="s">
        <v>256</v>
      </c>
      <c r="E208" s="210" t="s">
        <v>599</v>
      </c>
      <c r="F208" s="211" t="s">
        <v>600</v>
      </c>
      <c r="G208" s="212" t="s">
        <v>177</v>
      </c>
      <c r="H208" s="213">
        <v>282</v>
      </c>
      <c r="I208" s="214"/>
      <c r="J208" s="215">
        <f>ROUND(I208*H208,2)</f>
        <v>0</v>
      </c>
      <c r="K208" s="211" t="s">
        <v>129</v>
      </c>
      <c r="L208" s="216"/>
      <c r="M208" s="217" t="s">
        <v>5</v>
      </c>
      <c r="N208" s="218" t="s">
        <v>42</v>
      </c>
      <c r="O208" s="45"/>
      <c r="P208" s="206">
        <f>O208*H208</f>
        <v>0</v>
      </c>
      <c r="Q208" s="206">
        <v>0.13500000000000001</v>
      </c>
      <c r="R208" s="206">
        <f>Q208*H208</f>
        <v>38.07</v>
      </c>
      <c r="S208" s="206">
        <v>0</v>
      </c>
      <c r="T208" s="207">
        <f>S208*H208</f>
        <v>0</v>
      </c>
      <c r="AR208" s="22" t="s">
        <v>154</v>
      </c>
      <c r="AT208" s="22" t="s">
        <v>256</v>
      </c>
      <c r="AU208" s="22" t="s">
        <v>79</v>
      </c>
      <c r="AY208" s="22" t="s">
        <v>123</v>
      </c>
      <c r="BE208" s="208">
        <f>IF(N208="základní",J208,0)</f>
        <v>0</v>
      </c>
      <c r="BF208" s="208">
        <f>IF(N208="snížená",J208,0)</f>
        <v>0</v>
      </c>
      <c r="BG208" s="208">
        <f>IF(N208="zákl. přenesená",J208,0)</f>
        <v>0</v>
      </c>
      <c r="BH208" s="208">
        <f>IF(N208="sníž. přenesená",J208,0)</f>
        <v>0</v>
      </c>
      <c r="BI208" s="208">
        <f>IF(N208="nulová",J208,0)</f>
        <v>0</v>
      </c>
      <c r="BJ208" s="22" t="s">
        <v>79</v>
      </c>
      <c r="BK208" s="208">
        <f>ROUND(I208*H208,2)</f>
        <v>0</v>
      </c>
      <c r="BL208" s="22" t="s">
        <v>130</v>
      </c>
      <c r="BM208" s="22" t="s">
        <v>601</v>
      </c>
    </row>
    <row r="209" s="1" customFormat="1" ht="16.5" customHeight="1">
      <c r="B209" s="196"/>
      <c r="C209" s="209" t="s">
        <v>602</v>
      </c>
      <c r="D209" s="209" t="s">
        <v>256</v>
      </c>
      <c r="E209" s="210" t="s">
        <v>603</v>
      </c>
      <c r="F209" s="211" t="s">
        <v>604</v>
      </c>
      <c r="G209" s="212" t="s">
        <v>177</v>
      </c>
      <c r="H209" s="213">
        <v>3</v>
      </c>
      <c r="I209" s="214"/>
      <c r="J209" s="215">
        <f>ROUND(I209*H209,2)</f>
        <v>0</v>
      </c>
      <c r="K209" s="211" t="s">
        <v>129</v>
      </c>
      <c r="L209" s="216"/>
      <c r="M209" s="217" t="s">
        <v>5</v>
      </c>
      <c r="N209" s="218" t="s">
        <v>42</v>
      </c>
      <c r="O209" s="45"/>
      <c r="P209" s="206">
        <f>O209*H209</f>
        <v>0</v>
      </c>
      <c r="Q209" s="206">
        <v>0.125</v>
      </c>
      <c r="R209" s="206">
        <f>Q209*H209</f>
        <v>0.375</v>
      </c>
      <c r="S209" s="206">
        <v>0</v>
      </c>
      <c r="T209" s="207">
        <f>S209*H209</f>
        <v>0</v>
      </c>
      <c r="AR209" s="22" t="s">
        <v>154</v>
      </c>
      <c r="AT209" s="22" t="s">
        <v>256</v>
      </c>
      <c r="AU209" s="22" t="s">
        <v>79</v>
      </c>
      <c r="AY209" s="22" t="s">
        <v>123</v>
      </c>
      <c r="BE209" s="208">
        <f>IF(N209="základní",J209,0)</f>
        <v>0</v>
      </c>
      <c r="BF209" s="208">
        <f>IF(N209="snížená",J209,0)</f>
        <v>0</v>
      </c>
      <c r="BG209" s="208">
        <f>IF(N209="zákl. přenesená",J209,0)</f>
        <v>0</v>
      </c>
      <c r="BH209" s="208">
        <f>IF(N209="sníž. přenesená",J209,0)</f>
        <v>0</v>
      </c>
      <c r="BI209" s="208">
        <f>IF(N209="nulová",J209,0)</f>
        <v>0</v>
      </c>
      <c r="BJ209" s="22" t="s">
        <v>79</v>
      </c>
      <c r="BK209" s="208">
        <f>ROUND(I209*H209,2)</f>
        <v>0</v>
      </c>
      <c r="BL209" s="22" t="s">
        <v>130</v>
      </c>
      <c r="BM209" s="22" t="s">
        <v>605</v>
      </c>
    </row>
    <row r="210" s="1" customFormat="1" ht="25.5" customHeight="1">
      <c r="B210" s="196"/>
      <c r="C210" s="197" t="s">
        <v>606</v>
      </c>
      <c r="D210" s="197" t="s">
        <v>125</v>
      </c>
      <c r="E210" s="198" t="s">
        <v>607</v>
      </c>
      <c r="F210" s="199" t="s">
        <v>608</v>
      </c>
      <c r="G210" s="200" t="s">
        <v>177</v>
      </c>
      <c r="H210" s="201">
        <v>1560</v>
      </c>
      <c r="I210" s="202"/>
      <c r="J210" s="203">
        <f>ROUND(I210*H210,2)</f>
        <v>0</v>
      </c>
      <c r="K210" s="199" t="s">
        <v>129</v>
      </c>
      <c r="L210" s="44"/>
      <c r="M210" s="204" t="s">
        <v>5</v>
      </c>
      <c r="N210" s="205" t="s">
        <v>42</v>
      </c>
      <c r="O210" s="45"/>
      <c r="P210" s="206">
        <f>O210*H210</f>
        <v>0</v>
      </c>
      <c r="Q210" s="206">
        <v>0.1295</v>
      </c>
      <c r="R210" s="206">
        <f>Q210*H210</f>
        <v>202.02000000000001</v>
      </c>
      <c r="S210" s="206">
        <v>0</v>
      </c>
      <c r="T210" s="207">
        <f>S210*H210</f>
        <v>0</v>
      </c>
      <c r="AR210" s="22" t="s">
        <v>130</v>
      </c>
      <c r="AT210" s="22" t="s">
        <v>125</v>
      </c>
      <c r="AU210" s="22" t="s">
        <v>79</v>
      </c>
      <c r="AY210" s="22" t="s">
        <v>123</v>
      </c>
      <c r="BE210" s="208">
        <f>IF(N210="základní",J210,0)</f>
        <v>0</v>
      </c>
      <c r="BF210" s="208">
        <f>IF(N210="snížená",J210,0)</f>
        <v>0</v>
      </c>
      <c r="BG210" s="208">
        <f>IF(N210="zákl. přenesená",J210,0)</f>
        <v>0</v>
      </c>
      <c r="BH210" s="208">
        <f>IF(N210="sníž. přenesená",J210,0)</f>
        <v>0</v>
      </c>
      <c r="BI210" s="208">
        <f>IF(N210="nulová",J210,0)</f>
        <v>0</v>
      </c>
      <c r="BJ210" s="22" t="s">
        <v>79</v>
      </c>
      <c r="BK210" s="208">
        <f>ROUND(I210*H210,2)</f>
        <v>0</v>
      </c>
      <c r="BL210" s="22" t="s">
        <v>130</v>
      </c>
      <c r="BM210" s="22" t="s">
        <v>609</v>
      </c>
    </row>
    <row r="211" s="1" customFormat="1" ht="16.5" customHeight="1">
      <c r="B211" s="196"/>
      <c r="C211" s="209" t="s">
        <v>610</v>
      </c>
      <c r="D211" s="209" t="s">
        <v>256</v>
      </c>
      <c r="E211" s="210" t="s">
        <v>611</v>
      </c>
      <c r="F211" s="211" t="s">
        <v>612</v>
      </c>
      <c r="G211" s="212" t="s">
        <v>272</v>
      </c>
      <c r="H211" s="213">
        <v>1442</v>
      </c>
      <c r="I211" s="214"/>
      <c r="J211" s="215">
        <f>ROUND(I211*H211,2)</f>
        <v>0</v>
      </c>
      <c r="K211" s="211" t="s">
        <v>129</v>
      </c>
      <c r="L211" s="216"/>
      <c r="M211" s="217" t="s">
        <v>5</v>
      </c>
      <c r="N211" s="218" t="s">
        <v>42</v>
      </c>
      <c r="O211" s="45"/>
      <c r="P211" s="206">
        <f>O211*H211</f>
        <v>0</v>
      </c>
      <c r="Q211" s="206">
        <v>0.010999999999999999</v>
      </c>
      <c r="R211" s="206">
        <f>Q211*H211</f>
        <v>15.861999999999998</v>
      </c>
      <c r="S211" s="206">
        <v>0</v>
      </c>
      <c r="T211" s="207">
        <f>S211*H211</f>
        <v>0</v>
      </c>
      <c r="AR211" s="22" t="s">
        <v>154</v>
      </c>
      <c r="AT211" s="22" t="s">
        <v>256</v>
      </c>
      <c r="AU211" s="22" t="s">
        <v>79</v>
      </c>
      <c r="AY211" s="22" t="s">
        <v>123</v>
      </c>
      <c r="BE211" s="208">
        <f>IF(N211="základní",J211,0)</f>
        <v>0</v>
      </c>
      <c r="BF211" s="208">
        <f>IF(N211="snížená",J211,0)</f>
        <v>0</v>
      </c>
      <c r="BG211" s="208">
        <f>IF(N211="zákl. přenesená",J211,0)</f>
        <v>0</v>
      </c>
      <c r="BH211" s="208">
        <f>IF(N211="sníž. přenesená",J211,0)</f>
        <v>0</v>
      </c>
      <c r="BI211" s="208">
        <f>IF(N211="nulová",J211,0)</f>
        <v>0</v>
      </c>
      <c r="BJ211" s="22" t="s">
        <v>79</v>
      </c>
      <c r="BK211" s="208">
        <f>ROUND(I211*H211,2)</f>
        <v>0</v>
      </c>
      <c r="BL211" s="22" t="s">
        <v>130</v>
      </c>
      <c r="BM211" s="22" t="s">
        <v>613</v>
      </c>
    </row>
    <row r="212" s="1" customFormat="1" ht="16.5" customHeight="1">
      <c r="B212" s="196"/>
      <c r="C212" s="209" t="s">
        <v>614</v>
      </c>
      <c r="D212" s="209" t="s">
        <v>256</v>
      </c>
      <c r="E212" s="210" t="s">
        <v>615</v>
      </c>
      <c r="F212" s="211" t="s">
        <v>616</v>
      </c>
      <c r="G212" s="212" t="s">
        <v>272</v>
      </c>
      <c r="H212" s="213">
        <v>118</v>
      </c>
      <c r="I212" s="214"/>
      <c r="J212" s="215">
        <f>ROUND(I212*H212,2)</f>
        <v>0</v>
      </c>
      <c r="K212" s="211" t="s">
        <v>129</v>
      </c>
      <c r="L212" s="216"/>
      <c r="M212" s="217" t="s">
        <v>5</v>
      </c>
      <c r="N212" s="218" t="s">
        <v>42</v>
      </c>
      <c r="O212" s="45"/>
      <c r="P212" s="206">
        <f>O212*H212</f>
        <v>0</v>
      </c>
      <c r="Q212" s="206">
        <v>0.024</v>
      </c>
      <c r="R212" s="206">
        <f>Q212*H212</f>
        <v>2.8319999999999999</v>
      </c>
      <c r="S212" s="206">
        <v>0</v>
      </c>
      <c r="T212" s="207">
        <f>S212*H212</f>
        <v>0</v>
      </c>
      <c r="AR212" s="22" t="s">
        <v>154</v>
      </c>
      <c r="AT212" s="22" t="s">
        <v>256</v>
      </c>
      <c r="AU212" s="22" t="s">
        <v>79</v>
      </c>
      <c r="AY212" s="22" t="s">
        <v>123</v>
      </c>
      <c r="BE212" s="208">
        <f>IF(N212="základní",J212,0)</f>
        <v>0</v>
      </c>
      <c r="BF212" s="208">
        <f>IF(N212="snížená",J212,0)</f>
        <v>0</v>
      </c>
      <c r="BG212" s="208">
        <f>IF(N212="zákl. přenesená",J212,0)</f>
        <v>0</v>
      </c>
      <c r="BH212" s="208">
        <f>IF(N212="sníž. přenesená",J212,0)</f>
        <v>0</v>
      </c>
      <c r="BI212" s="208">
        <f>IF(N212="nulová",J212,0)</f>
        <v>0</v>
      </c>
      <c r="BJ212" s="22" t="s">
        <v>79</v>
      </c>
      <c r="BK212" s="208">
        <f>ROUND(I212*H212,2)</f>
        <v>0</v>
      </c>
      <c r="BL212" s="22" t="s">
        <v>130</v>
      </c>
      <c r="BM212" s="22" t="s">
        <v>617</v>
      </c>
    </row>
    <row r="213" s="1" customFormat="1" ht="16.5" customHeight="1">
      <c r="B213" s="196"/>
      <c r="C213" s="197" t="s">
        <v>618</v>
      </c>
      <c r="D213" s="197" t="s">
        <v>125</v>
      </c>
      <c r="E213" s="198" t="s">
        <v>619</v>
      </c>
      <c r="F213" s="199" t="s">
        <v>620</v>
      </c>
      <c r="G213" s="200" t="s">
        <v>177</v>
      </c>
      <c r="H213" s="201">
        <v>165</v>
      </c>
      <c r="I213" s="202"/>
      <c r="J213" s="203">
        <f>ROUND(I213*H213,2)</f>
        <v>0</v>
      </c>
      <c r="K213" s="199" t="s">
        <v>129</v>
      </c>
      <c r="L213" s="44"/>
      <c r="M213" s="204" t="s">
        <v>5</v>
      </c>
      <c r="N213" s="205" t="s">
        <v>42</v>
      </c>
      <c r="O213" s="45"/>
      <c r="P213" s="206">
        <f>O213*H213</f>
        <v>0</v>
      </c>
      <c r="Q213" s="206">
        <v>0</v>
      </c>
      <c r="R213" s="206">
        <f>Q213*H213</f>
        <v>0</v>
      </c>
      <c r="S213" s="206">
        <v>0</v>
      </c>
      <c r="T213" s="207">
        <f>S213*H213</f>
        <v>0</v>
      </c>
      <c r="AR213" s="22" t="s">
        <v>130</v>
      </c>
      <c r="AT213" s="22" t="s">
        <v>125</v>
      </c>
      <c r="AU213" s="22" t="s">
        <v>79</v>
      </c>
      <c r="AY213" s="22" t="s">
        <v>123</v>
      </c>
      <c r="BE213" s="208">
        <f>IF(N213="základní",J213,0)</f>
        <v>0</v>
      </c>
      <c r="BF213" s="208">
        <f>IF(N213="snížená",J213,0)</f>
        <v>0</v>
      </c>
      <c r="BG213" s="208">
        <f>IF(N213="zákl. přenesená",J213,0)</f>
        <v>0</v>
      </c>
      <c r="BH213" s="208">
        <f>IF(N213="sníž. přenesená",J213,0)</f>
        <v>0</v>
      </c>
      <c r="BI213" s="208">
        <f>IF(N213="nulová",J213,0)</f>
        <v>0</v>
      </c>
      <c r="BJ213" s="22" t="s">
        <v>79</v>
      </c>
      <c r="BK213" s="208">
        <f>ROUND(I213*H213,2)</f>
        <v>0</v>
      </c>
      <c r="BL213" s="22" t="s">
        <v>130</v>
      </c>
      <c r="BM213" s="22" t="s">
        <v>621</v>
      </c>
    </row>
    <row r="214" s="1" customFormat="1" ht="25.5" customHeight="1">
      <c r="B214" s="196"/>
      <c r="C214" s="197" t="s">
        <v>622</v>
      </c>
      <c r="D214" s="197" t="s">
        <v>125</v>
      </c>
      <c r="E214" s="198" t="s">
        <v>623</v>
      </c>
      <c r="F214" s="199" t="s">
        <v>624</v>
      </c>
      <c r="G214" s="200" t="s">
        <v>177</v>
      </c>
      <c r="H214" s="201">
        <v>7</v>
      </c>
      <c r="I214" s="202"/>
      <c r="J214" s="203">
        <f>ROUND(I214*H214,2)</f>
        <v>0</v>
      </c>
      <c r="K214" s="199" t="s">
        <v>129</v>
      </c>
      <c r="L214" s="44"/>
      <c r="M214" s="204" t="s">
        <v>5</v>
      </c>
      <c r="N214" s="205" t="s">
        <v>42</v>
      </c>
      <c r="O214" s="45"/>
      <c r="P214" s="206">
        <f>O214*H214</f>
        <v>0</v>
      </c>
      <c r="Q214" s="206">
        <v>0</v>
      </c>
      <c r="R214" s="206">
        <f>Q214*H214</f>
        <v>0</v>
      </c>
      <c r="S214" s="206">
        <v>0.035000000000000003</v>
      </c>
      <c r="T214" s="207">
        <f>S214*H214</f>
        <v>0.24500000000000002</v>
      </c>
      <c r="AR214" s="22" t="s">
        <v>130</v>
      </c>
      <c r="AT214" s="22" t="s">
        <v>125</v>
      </c>
      <c r="AU214" s="22" t="s">
        <v>79</v>
      </c>
      <c r="AY214" s="22" t="s">
        <v>123</v>
      </c>
      <c r="BE214" s="208">
        <f>IF(N214="základní",J214,0)</f>
        <v>0</v>
      </c>
      <c r="BF214" s="208">
        <f>IF(N214="snížená",J214,0)</f>
        <v>0</v>
      </c>
      <c r="BG214" s="208">
        <f>IF(N214="zákl. přenesená",J214,0)</f>
        <v>0</v>
      </c>
      <c r="BH214" s="208">
        <f>IF(N214="sníž. přenesená",J214,0)</f>
        <v>0</v>
      </c>
      <c r="BI214" s="208">
        <f>IF(N214="nulová",J214,0)</f>
        <v>0</v>
      </c>
      <c r="BJ214" s="22" t="s">
        <v>79</v>
      </c>
      <c r="BK214" s="208">
        <f>ROUND(I214*H214,2)</f>
        <v>0</v>
      </c>
      <c r="BL214" s="22" t="s">
        <v>130</v>
      </c>
      <c r="BM214" s="22" t="s">
        <v>625</v>
      </c>
    </row>
    <row r="215" s="1" customFormat="1" ht="16.5" customHeight="1">
      <c r="B215" s="196"/>
      <c r="C215" s="197" t="s">
        <v>626</v>
      </c>
      <c r="D215" s="197" t="s">
        <v>125</v>
      </c>
      <c r="E215" s="198" t="s">
        <v>627</v>
      </c>
      <c r="F215" s="199" t="s">
        <v>628</v>
      </c>
      <c r="G215" s="200" t="s">
        <v>177</v>
      </c>
      <c r="H215" s="201">
        <v>10</v>
      </c>
      <c r="I215" s="202"/>
      <c r="J215" s="203">
        <f>ROUND(I215*H215,2)</f>
        <v>0</v>
      </c>
      <c r="K215" s="199" t="s">
        <v>129</v>
      </c>
      <c r="L215" s="44"/>
      <c r="M215" s="204" t="s">
        <v>5</v>
      </c>
      <c r="N215" s="205" t="s">
        <v>42</v>
      </c>
      <c r="O215" s="45"/>
      <c r="P215" s="206">
        <f>O215*H215</f>
        <v>0</v>
      </c>
      <c r="Q215" s="206">
        <v>9.0000000000000006E-05</v>
      </c>
      <c r="R215" s="206">
        <f>Q215*H215</f>
        <v>0.00090000000000000008</v>
      </c>
      <c r="S215" s="206">
        <v>0.042000000000000003</v>
      </c>
      <c r="T215" s="207">
        <f>S215*H215</f>
        <v>0.42000000000000004</v>
      </c>
      <c r="AR215" s="22" t="s">
        <v>130</v>
      </c>
      <c r="AT215" s="22" t="s">
        <v>125</v>
      </c>
      <c r="AU215" s="22" t="s">
        <v>79</v>
      </c>
      <c r="AY215" s="22" t="s">
        <v>123</v>
      </c>
      <c r="BE215" s="208">
        <f>IF(N215="základní",J215,0)</f>
        <v>0</v>
      </c>
      <c r="BF215" s="208">
        <f>IF(N215="snížená",J215,0)</f>
        <v>0</v>
      </c>
      <c r="BG215" s="208">
        <f>IF(N215="zákl. přenesená",J215,0)</f>
        <v>0</v>
      </c>
      <c r="BH215" s="208">
        <f>IF(N215="sníž. přenesená",J215,0)</f>
        <v>0</v>
      </c>
      <c r="BI215" s="208">
        <f>IF(N215="nulová",J215,0)</f>
        <v>0</v>
      </c>
      <c r="BJ215" s="22" t="s">
        <v>79</v>
      </c>
      <c r="BK215" s="208">
        <f>ROUND(I215*H215,2)</f>
        <v>0</v>
      </c>
      <c r="BL215" s="22" t="s">
        <v>130</v>
      </c>
      <c r="BM215" s="22" t="s">
        <v>629</v>
      </c>
    </row>
    <row r="216" s="1" customFormat="1" ht="16.5" customHeight="1">
      <c r="B216" s="196"/>
      <c r="C216" s="197" t="s">
        <v>630</v>
      </c>
      <c r="D216" s="197" t="s">
        <v>125</v>
      </c>
      <c r="E216" s="198" t="s">
        <v>631</v>
      </c>
      <c r="F216" s="199" t="s">
        <v>632</v>
      </c>
      <c r="G216" s="200" t="s">
        <v>177</v>
      </c>
      <c r="H216" s="201">
        <v>1770</v>
      </c>
      <c r="I216" s="202"/>
      <c r="J216" s="203">
        <f>ROUND(I216*H216,2)</f>
        <v>0</v>
      </c>
      <c r="K216" s="199" t="s">
        <v>129</v>
      </c>
      <c r="L216" s="44"/>
      <c r="M216" s="204" t="s">
        <v>5</v>
      </c>
      <c r="N216" s="205" t="s">
        <v>42</v>
      </c>
      <c r="O216" s="45"/>
      <c r="P216" s="206">
        <f>O216*H216</f>
        <v>0</v>
      </c>
      <c r="Q216" s="206">
        <v>0</v>
      </c>
      <c r="R216" s="206">
        <f>Q216*H216</f>
        <v>0</v>
      </c>
      <c r="S216" s="206">
        <v>0</v>
      </c>
      <c r="T216" s="207">
        <f>S216*H216</f>
        <v>0</v>
      </c>
      <c r="AR216" s="22" t="s">
        <v>130</v>
      </c>
      <c r="AT216" s="22" t="s">
        <v>125</v>
      </c>
      <c r="AU216" s="22" t="s">
        <v>79</v>
      </c>
      <c r="AY216" s="22" t="s">
        <v>123</v>
      </c>
      <c r="BE216" s="208">
        <f>IF(N216="základní",J216,0)</f>
        <v>0</v>
      </c>
      <c r="BF216" s="208">
        <f>IF(N216="snížená",J216,0)</f>
        <v>0</v>
      </c>
      <c r="BG216" s="208">
        <f>IF(N216="zákl. přenesená",J216,0)</f>
        <v>0</v>
      </c>
      <c r="BH216" s="208">
        <f>IF(N216="sníž. přenesená",J216,0)</f>
        <v>0</v>
      </c>
      <c r="BI216" s="208">
        <f>IF(N216="nulová",J216,0)</f>
        <v>0</v>
      </c>
      <c r="BJ216" s="22" t="s">
        <v>79</v>
      </c>
      <c r="BK216" s="208">
        <f>ROUND(I216*H216,2)</f>
        <v>0</v>
      </c>
      <c r="BL216" s="22" t="s">
        <v>130</v>
      </c>
      <c r="BM216" s="22" t="s">
        <v>633</v>
      </c>
    </row>
    <row r="217" s="1" customFormat="1" ht="25.5" customHeight="1">
      <c r="B217" s="196"/>
      <c r="C217" s="197" t="s">
        <v>634</v>
      </c>
      <c r="D217" s="197" t="s">
        <v>125</v>
      </c>
      <c r="E217" s="198" t="s">
        <v>635</v>
      </c>
      <c r="F217" s="199" t="s">
        <v>636</v>
      </c>
      <c r="G217" s="200" t="s">
        <v>128</v>
      </c>
      <c r="H217" s="201">
        <v>80</v>
      </c>
      <c r="I217" s="202"/>
      <c r="J217" s="203">
        <f>ROUND(I217*H217,2)</f>
        <v>0</v>
      </c>
      <c r="K217" s="199" t="s">
        <v>129</v>
      </c>
      <c r="L217" s="44"/>
      <c r="M217" s="204" t="s">
        <v>5</v>
      </c>
      <c r="N217" s="205" t="s">
        <v>42</v>
      </c>
      <c r="O217" s="45"/>
      <c r="P217" s="206">
        <f>O217*H217</f>
        <v>0</v>
      </c>
      <c r="Q217" s="206">
        <v>0</v>
      </c>
      <c r="R217" s="206">
        <f>Q217*H217</f>
        <v>0</v>
      </c>
      <c r="S217" s="206">
        <v>0</v>
      </c>
      <c r="T217" s="207">
        <f>S217*H217</f>
        <v>0</v>
      </c>
      <c r="AR217" s="22" t="s">
        <v>130</v>
      </c>
      <c r="AT217" s="22" t="s">
        <v>125</v>
      </c>
      <c r="AU217" s="22" t="s">
        <v>79</v>
      </c>
      <c r="AY217" s="22" t="s">
        <v>123</v>
      </c>
      <c r="BE217" s="208">
        <f>IF(N217="základní",J217,0)</f>
        <v>0</v>
      </c>
      <c r="BF217" s="208">
        <f>IF(N217="snížená",J217,0)</f>
        <v>0</v>
      </c>
      <c r="BG217" s="208">
        <f>IF(N217="zákl. přenesená",J217,0)</f>
        <v>0</v>
      </c>
      <c r="BH217" s="208">
        <f>IF(N217="sníž. přenesená",J217,0)</f>
        <v>0</v>
      </c>
      <c r="BI217" s="208">
        <f>IF(N217="nulová",J217,0)</f>
        <v>0</v>
      </c>
      <c r="BJ217" s="22" t="s">
        <v>79</v>
      </c>
      <c r="BK217" s="208">
        <f>ROUND(I217*H217,2)</f>
        <v>0</v>
      </c>
      <c r="BL217" s="22" t="s">
        <v>130</v>
      </c>
      <c r="BM217" s="22" t="s">
        <v>637</v>
      </c>
    </row>
    <row r="218" s="1" customFormat="1" ht="16.5" customHeight="1">
      <c r="B218" s="196"/>
      <c r="C218" s="197" t="s">
        <v>638</v>
      </c>
      <c r="D218" s="197" t="s">
        <v>125</v>
      </c>
      <c r="E218" s="198" t="s">
        <v>639</v>
      </c>
      <c r="F218" s="199" t="s">
        <v>640</v>
      </c>
      <c r="G218" s="200" t="s">
        <v>297</v>
      </c>
      <c r="H218" s="201">
        <v>6115</v>
      </c>
      <c r="I218" s="202"/>
      <c r="J218" s="203">
        <f>ROUND(I218*H218,2)</f>
        <v>0</v>
      </c>
      <c r="K218" s="199" t="s">
        <v>5</v>
      </c>
      <c r="L218" s="44"/>
      <c r="M218" s="204" t="s">
        <v>5</v>
      </c>
      <c r="N218" s="205" t="s">
        <v>42</v>
      </c>
      <c r="O218" s="45"/>
      <c r="P218" s="206">
        <f>O218*H218</f>
        <v>0</v>
      </c>
      <c r="Q218" s="206">
        <v>0.013860000000000001</v>
      </c>
      <c r="R218" s="206">
        <f>Q218*H218</f>
        <v>84.753900000000002</v>
      </c>
      <c r="S218" s="206">
        <v>0</v>
      </c>
      <c r="T218" s="207">
        <f>S218*H218</f>
        <v>0</v>
      </c>
      <c r="AR218" s="22" t="s">
        <v>130</v>
      </c>
      <c r="AT218" s="22" t="s">
        <v>125</v>
      </c>
      <c r="AU218" s="22" t="s">
        <v>79</v>
      </c>
      <c r="AY218" s="22" t="s">
        <v>123</v>
      </c>
      <c r="BE218" s="208">
        <f>IF(N218="základní",J218,0)</f>
        <v>0</v>
      </c>
      <c r="BF218" s="208">
        <f>IF(N218="snížená",J218,0)</f>
        <v>0</v>
      </c>
      <c r="BG218" s="208">
        <f>IF(N218="zákl. přenesená",J218,0)</f>
        <v>0</v>
      </c>
      <c r="BH218" s="208">
        <f>IF(N218="sníž. přenesená",J218,0)</f>
        <v>0</v>
      </c>
      <c r="BI218" s="208">
        <f>IF(N218="nulová",J218,0)</f>
        <v>0</v>
      </c>
      <c r="BJ218" s="22" t="s">
        <v>79</v>
      </c>
      <c r="BK218" s="208">
        <f>ROUND(I218*H218,2)</f>
        <v>0</v>
      </c>
      <c r="BL218" s="22" t="s">
        <v>130</v>
      </c>
      <c r="BM218" s="22" t="s">
        <v>641</v>
      </c>
    </row>
    <row r="219" s="1" customFormat="1" ht="16.5" customHeight="1">
      <c r="B219" s="196"/>
      <c r="C219" s="197" t="s">
        <v>642</v>
      </c>
      <c r="D219" s="197" t="s">
        <v>125</v>
      </c>
      <c r="E219" s="198" t="s">
        <v>643</v>
      </c>
      <c r="F219" s="199" t="s">
        <v>644</v>
      </c>
      <c r="G219" s="200" t="s">
        <v>315</v>
      </c>
      <c r="H219" s="201">
        <v>180</v>
      </c>
      <c r="I219" s="202"/>
      <c r="J219" s="203">
        <f>ROUND(I219*H219,2)</f>
        <v>0</v>
      </c>
      <c r="K219" s="199" t="s">
        <v>5</v>
      </c>
      <c r="L219" s="44"/>
      <c r="M219" s="204" t="s">
        <v>5</v>
      </c>
      <c r="N219" s="205" t="s">
        <v>42</v>
      </c>
      <c r="O219" s="45"/>
      <c r="P219" s="206">
        <f>O219*H219</f>
        <v>0</v>
      </c>
      <c r="Q219" s="206">
        <v>0</v>
      </c>
      <c r="R219" s="206">
        <f>Q219*H219</f>
        <v>0</v>
      </c>
      <c r="S219" s="206">
        <v>0</v>
      </c>
      <c r="T219" s="207">
        <f>S219*H219</f>
        <v>0</v>
      </c>
      <c r="AR219" s="22" t="s">
        <v>130</v>
      </c>
      <c r="AT219" s="22" t="s">
        <v>125</v>
      </c>
      <c r="AU219" s="22" t="s">
        <v>79</v>
      </c>
      <c r="AY219" s="22" t="s">
        <v>123</v>
      </c>
      <c r="BE219" s="208">
        <f>IF(N219="základní",J219,0)</f>
        <v>0</v>
      </c>
      <c r="BF219" s="208">
        <f>IF(N219="snížená",J219,0)</f>
        <v>0</v>
      </c>
      <c r="BG219" s="208">
        <f>IF(N219="zákl. přenesená",J219,0)</f>
        <v>0</v>
      </c>
      <c r="BH219" s="208">
        <f>IF(N219="sníž. přenesená",J219,0)</f>
        <v>0</v>
      </c>
      <c r="BI219" s="208">
        <f>IF(N219="nulová",J219,0)</f>
        <v>0</v>
      </c>
      <c r="BJ219" s="22" t="s">
        <v>79</v>
      </c>
      <c r="BK219" s="208">
        <f>ROUND(I219*H219,2)</f>
        <v>0</v>
      </c>
      <c r="BL219" s="22" t="s">
        <v>130</v>
      </c>
      <c r="BM219" s="22" t="s">
        <v>645</v>
      </c>
    </row>
    <row r="220" s="1" customFormat="1" ht="16.5" customHeight="1">
      <c r="B220" s="196"/>
      <c r="C220" s="197" t="s">
        <v>646</v>
      </c>
      <c r="D220" s="197" t="s">
        <v>125</v>
      </c>
      <c r="E220" s="198" t="s">
        <v>647</v>
      </c>
      <c r="F220" s="199" t="s">
        <v>648</v>
      </c>
      <c r="G220" s="200" t="s">
        <v>306</v>
      </c>
      <c r="H220" s="201">
        <v>3</v>
      </c>
      <c r="I220" s="202"/>
      <c r="J220" s="203">
        <f>ROUND(I220*H220,2)</f>
        <v>0</v>
      </c>
      <c r="K220" s="199" t="s">
        <v>5</v>
      </c>
      <c r="L220" s="44"/>
      <c r="M220" s="204" t="s">
        <v>5</v>
      </c>
      <c r="N220" s="205" t="s">
        <v>42</v>
      </c>
      <c r="O220" s="45"/>
      <c r="P220" s="206">
        <f>O220*H220</f>
        <v>0</v>
      </c>
      <c r="Q220" s="206">
        <v>0</v>
      </c>
      <c r="R220" s="206">
        <f>Q220*H220</f>
        <v>0</v>
      </c>
      <c r="S220" s="206">
        <v>0</v>
      </c>
      <c r="T220" s="207">
        <f>S220*H220</f>
        <v>0</v>
      </c>
      <c r="AR220" s="22" t="s">
        <v>130</v>
      </c>
      <c r="AT220" s="22" t="s">
        <v>125</v>
      </c>
      <c r="AU220" s="22" t="s">
        <v>79</v>
      </c>
      <c r="AY220" s="22" t="s">
        <v>123</v>
      </c>
      <c r="BE220" s="208">
        <f>IF(N220="základní",J220,0)</f>
        <v>0</v>
      </c>
      <c r="BF220" s="208">
        <f>IF(N220="snížená",J220,0)</f>
        <v>0</v>
      </c>
      <c r="BG220" s="208">
        <f>IF(N220="zákl. přenesená",J220,0)</f>
        <v>0</v>
      </c>
      <c r="BH220" s="208">
        <f>IF(N220="sníž. přenesená",J220,0)</f>
        <v>0</v>
      </c>
      <c r="BI220" s="208">
        <f>IF(N220="nulová",J220,0)</f>
        <v>0</v>
      </c>
      <c r="BJ220" s="22" t="s">
        <v>79</v>
      </c>
      <c r="BK220" s="208">
        <f>ROUND(I220*H220,2)</f>
        <v>0</v>
      </c>
      <c r="BL220" s="22" t="s">
        <v>130</v>
      </c>
      <c r="BM220" s="22" t="s">
        <v>649</v>
      </c>
    </row>
    <row r="221" s="1" customFormat="1" ht="16.5" customHeight="1">
      <c r="B221" s="196"/>
      <c r="C221" s="197" t="s">
        <v>650</v>
      </c>
      <c r="D221" s="197" t="s">
        <v>125</v>
      </c>
      <c r="E221" s="198" t="s">
        <v>651</v>
      </c>
      <c r="F221" s="199" t="s">
        <v>652</v>
      </c>
      <c r="G221" s="200" t="s">
        <v>306</v>
      </c>
      <c r="H221" s="201">
        <v>3</v>
      </c>
      <c r="I221" s="202"/>
      <c r="J221" s="203">
        <f>ROUND(I221*H221,2)</f>
        <v>0</v>
      </c>
      <c r="K221" s="199" t="s">
        <v>5</v>
      </c>
      <c r="L221" s="44"/>
      <c r="M221" s="204" t="s">
        <v>5</v>
      </c>
      <c r="N221" s="205" t="s">
        <v>42</v>
      </c>
      <c r="O221" s="45"/>
      <c r="P221" s="206">
        <f>O221*H221</f>
        <v>0</v>
      </c>
      <c r="Q221" s="206">
        <v>0</v>
      </c>
      <c r="R221" s="206">
        <f>Q221*H221</f>
        <v>0</v>
      </c>
      <c r="S221" s="206">
        <v>0</v>
      </c>
      <c r="T221" s="207">
        <f>S221*H221</f>
        <v>0</v>
      </c>
      <c r="AR221" s="22" t="s">
        <v>130</v>
      </c>
      <c r="AT221" s="22" t="s">
        <v>125</v>
      </c>
      <c r="AU221" s="22" t="s">
        <v>79</v>
      </c>
      <c r="AY221" s="22" t="s">
        <v>123</v>
      </c>
      <c r="BE221" s="208">
        <f>IF(N221="základní",J221,0)</f>
        <v>0</v>
      </c>
      <c r="BF221" s="208">
        <f>IF(N221="snížená",J221,0)</f>
        <v>0</v>
      </c>
      <c r="BG221" s="208">
        <f>IF(N221="zákl. přenesená",J221,0)</f>
        <v>0</v>
      </c>
      <c r="BH221" s="208">
        <f>IF(N221="sníž. přenesená",J221,0)</f>
        <v>0</v>
      </c>
      <c r="BI221" s="208">
        <f>IF(N221="nulová",J221,0)</f>
        <v>0</v>
      </c>
      <c r="BJ221" s="22" t="s">
        <v>79</v>
      </c>
      <c r="BK221" s="208">
        <f>ROUND(I221*H221,2)</f>
        <v>0</v>
      </c>
      <c r="BL221" s="22" t="s">
        <v>130</v>
      </c>
      <c r="BM221" s="22" t="s">
        <v>653</v>
      </c>
    </row>
    <row r="222" s="1" customFormat="1" ht="25.5" customHeight="1">
      <c r="B222" s="196"/>
      <c r="C222" s="197" t="s">
        <v>654</v>
      </c>
      <c r="D222" s="197" t="s">
        <v>125</v>
      </c>
      <c r="E222" s="198" t="s">
        <v>655</v>
      </c>
      <c r="F222" s="199" t="s">
        <v>656</v>
      </c>
      <c r="G222" s="200" t="s">
        <v>306</v>
      </c>
      <c r="H222" s="201">
        <v>2</v>
      </c>
      <c r="I222" s="202"/>
      <c r="J222" s="203">
        <f>ROUND(I222*H222,2)</f>
        <v>0</v>
      </c>
      <c r="K222" s="199" t="s">
        <v>5</v>
      </c>
      <c r="L222" s="44"/>
      <c r="M222" s="204" t="s">
        <v>5</v>
      </c>
      <c r="N222" s="205" t="s">
        <v>42</v>
      </c>
      <c r="O222" s="45"/>
      <c r="P222" s="206">
        <f>O222*H222</f>
        <v>0</v>
      </c>
      <c r="Q222" s="206">
        <v>0</v>
      </c>
      <c r="R222" s="206">
        <f>Q222*H222</f>
        <v>0</v>
      </c>
      <c r="S222" s="206">
        <v>0</v>
      </c>
      <c r="T222" s="207">
        <f>S222*H222</f>
        <v>0</v>
      </c>
      <c r="AR222" s="22" t="s">
        <v>130</v>
      </c>
      <c r="AT222" s="22" t="s">
        <v>125</v>
      </c>
      <c r="AU222" s="22" t="s">
        <v>79</v>
      </c>
      <c r="AY222" s="22" t="s">
        <v>123</v>
      </c>
      <c r="BE222" s="208">
        <f>IF(N222="základní",J222,0)</f>
        <v>0</v>
      </c>
      <c r="BF222" s="208">
        <f>IF(N222="snížená",J222,0)</f>
        <v>0</v>
      </c>
      <c r="BG222" s="208">
        <f>IF(N222="zákl. přenesená",J222,0)</f>
        <v>0</v>
      </c>
      <c r="BH222" s="208">
        <f>IF(N222="sníž. přenesená",J222,0)</f>
        <v>0</v>
      </c>
      <c r="BI222" s="208">
        <f>IF(N222="nulová",J222,0)</f>
        <v>0</v>
      </c>
      <c r="BJ222" s="22" t="s">
        <v>79</v>
      </c>
      <c r="BK222" s="208">
        <f>ROUND(I222*H222,2)</f>
        <v>0</v>
      </c>
      <c r="BL222" s="22" t="s">
        <v>130</v>
      </c>
      <c r="BM222" s="22" t="s">
        <v>657</v>
      </c>
    </row>
    <row r="223" s="1" customFormat="1" ht="16.5" customHeight="1">
      <c r="B223" s="196"/>
      <c r="C223" s="197" t="s">
        <v>658</v>
      </c>
      <c r="D223" s="197" t="s">
        <v>125</v>
      </c>
      <c r="E223" s="198" t="s">
        <v>659</v>
      </c>
      <c r="F223" s="199" t="s">
        <v>660</v>
      </c>
      <c r="G223" s="200" t="s">
        <v>306</v>
      </c>
      <c r="H223" s="201">
        <v>2</v>
      </c>
      <c r="I223" s="202"/>
      <c r="J223" s="203">
        <f>ROUND(I223*H223,2)</f>
        <v>0</v>
      </c>
      <c r="K223" s="199" t="s">
        <v>5</v>
      </c>
      <c r="L223" s="44"/>
      <c r="M223" s="204" t="s">
        <v>5</v>
      </c>
      <c r="N223" s="205" t="s">
        <v>42</v>
      </c>
      <c r="O223" s="45"/>
      <c r="P223" s="206">
        <f>O223*H223</f>
        <v>0</v>
      </c>
      <c r="Q223" s="206">
        <v>0</v>
      </c>
      <c r="R223" s="206">
        <f>Q223*H223</f>
        <v>0</v>
      </c>
      <c r="S223" s="206">
        <v>0</v>
      </c>
      <c r="T223" s="207">
        <f>S223*H223</f>
        <v>0</v>
      </c>
      <c r="AR223" s="22" t="s">
        <v>130</v>
      </c>
      <c r="AT223" s="22" t="s">
        <v>125</v>
      </c>
      <c r="AU223" s="22" t="s">
        <v>79</v>
      </c>
      <c r="AY223" s="22" t="s">
        <v>123</v>
      </c>
      <c r="BE223" s="208">
        <f>IF(N223="základní",J223,0)</f>
        <v>0</v>
      </c>
      <c r="BF223" s="208">
        <f>IF(N223="snížená",J223,0)</f>
        <v>0</v>
      </c>
      <c r="BG223" s="208">
        <f>IF(N223="zákl. přenesená",J223,0)</f>
        <v>0</v>
      </c>
      <c r="BH223" s="208">
        <f>IF(N223="sníž. přenesená",J223,0)</f>
        <v>0</v>
      </c>
      <c r="BI223" s="208">
        <f>IF(N223="nulová",J223,0)</f>
        <v>0</v>
      </c>
      <c r="BJ223" s="22" t="s">
        <v>79</v>
      </c>
      <c r="BK223" s="208">
        <f>ROUND(I223*H223,2)</f>
        <v>0</v>
      </c>
      <c r="BL223" s="22" t="s">
        <v>130</v>
      </c>
      <c r="BM223" s="22" t="s">
        <v>661</v>
      </c>
    </row>
    <row r="224" s="1" customFormat="1" ht="16.5" customHeight="1">
      <c r="B224" s="196"/>
      <c r="C224" s="197" t="s">
        <v>662</v>
      </c>
      <c r="D224" s="197" t="s">
        <v>125</v>
      </c>
      <c r="E224" s="198" t="s">
        <v>663</v>
      </c>
      <c r="F224" s="199" t="s">
        <v>664</v>
      </c>
      <c r="G224" s="200" t="s">
        <v>315</v>
      </c>
      <c r="H224" s="201">
        <v>280</v>
      </c>
      <c r="I224" s="202"/>
      <c r="J224" s="203">
        <f>ROUND(I224*H224,2)</f>
        <v>0</v>
      </c>
      <c r="K224" s="199" t="s">
        <v>5</v>
      </c>
      <c r="L224" s="44"/>
      <c r="M224" s="204" t="s">
        <v>5</v>
      </c>
      <c r="N224" s="205" t="s">
        <v>42</v>
      </c>
      <c r="O224" s="45"/>
      <c r="P224" s="206">
        <f>O224*H224</f>
        <v>0</v>
      </c>
      <c r="Q224" s="206">
        <v>0</v>
      </c>
      <c r="R224" s="206">
        <f>Q224*H224</f>
        <v>0</v>
      </c>
      <c r="S224" s="206">
        <v>0</v>
      </c>
      <c r="T224" s="207">
        <f>S224*H224</f>
        <v>0</v>
      </c>
      <c r="AR224" s="22" t="s">
        <v>130</v>
      </c>
      <c r="AT224" s="22" t="s">
        <v>125</v>
      </c>
      <c r="AU224" s="22" t="s">
        <v>79</v>
      </c>
      <c r="AY224" s="22" t="s">
        <v>123</v>
      </c>
      <c r="BE224" s="208">
        <f>IF(N224="základní",J224,0)</f>
        <v>0</v>
      </c>
      <c r="BF224" s="208">
        <f>IF(N224="snížená",J224,0)</f>
        <v>0</v>
      </c>
      <c r="BG224" s="208">
        <f>IF(N224="zákl. přenesená",J224,0)</f>
        <v>0</v>
      </c>
      <c r="BH224" s="208">
        <f>IF(N224="sníž. přenesená",J224,0)</f>
        <v>0</v>
      </c>
      <c r="BI224" s="208">
        <f>IF(N224="nulová",J224,0)</f>
        <v>0</v>
      </c>
      <c r="BJ224" s="22" t="s">
        <v>79</v>
      </c>
      <c r="BK224" s="208">
        <f>ROUND(I224*H224,2)</f>
        <v>0</v>
      </c>
      <c r="BL224" s="22" t="s">
        <v>130</v>
      </c>
      <c r="BM224" s="22" t="s">
        <v>665</v>
      </c>
    </row>
    <row r="225" s="11" customFormat="1">
      <c r="B225" s="219"/>
      <c r="D225" s="220" t="s">
        <v>666</v>
      </c>
      <c r="E225" s="221" t="s">
        <v>5</v>
      </c>
      <c r="F225" s="222" t="s">
        <v>667</v>
      </c>
      <c r="H225" s="223">
        <v>280</v>
      </c>
      <c r="I225" s="224"/>
      <c r="L225" s="219"/>
      <c r="M225" s="225"/>
      <c r="N225" s="226"/>
      <c r="O225" s="226"/>
      <c r="P225" s="226"/>
      <c r="Q225" s="226"/>
      <c r="R225" s="226"/>
      <c r="S225" s="226"/>
      <c r="T225" s="227"/>
      <c r="AT225" s="221" t="s">
        <v>666</v>
      </c>
      <c r="AU225" s="221" t="s">
        <v>79</v>
      </c>
      <c r="AV225" s="11" t="s">
        <v>81</v>
      </c>
      <c r="AW225" s="11" t="s">
        <v>35</v>
      </c>
      <c r="AX225" s="11" t="s">
        <v>79</v>
      </c>
      <c r="AY225" s="221" t="s">
        <v>123</v>
      </c>
    </row>
    <row r="226" s="10" customFormat="1" ht="29.88" customHeight="1">
      <c r="B226" s="185"/>
      <c r="D226" s="186" t="s">
        <v>70</v>
      </c>
      <c r="E226" s="228" t="s">
        <v>668</v>
      </c>
      <c r="F226" s="228" t="s">
        <v>669</v>
      </c>
      <c r="I226" s="188"/>
      <c r="J226" s="229">
        <f>BK226</f>
        <v>0</v>
      </c>
      <c r="L226" s="185"/>
      <c r="M226" s="190"/>
      <c r="N226" s="191"/>
      <c r="O226" s="191"/>
      <c r="P226" s="192">
        <f>SUM(P227:P233)</f>
        <v>0</v>
      </c>
      <c r="Q226" s="191"/>
      <c r="R226" s="192">
        <f>SUM(R227:R233)</f>
        <v>0</v>
      </c>
      <c r="S226" s="191"/>
      <c r="T226" s="193">
        <f>SUM(T227:T233)</f>
        <v>0</v>
      </c>
      <c r="AR226" s="186" t="s">
        <v>79</v>
      </c>
      <c r="AT226" s="194" t="s">
        <v>70</v>
      </c>
      <c r="AU226" s="194" t="s">
        <v>79</v>
      </c>
      <c r="AY226" s="186" t="s">
        <v>123</v>
      </c>
      <c r="BK226" s="195">
        <f>SUM(BK227:BK233)</f>
        <v>0</v>
      </c>
    </row>
    <row r="227" s="1" customFormat="1" ht="25.5" customHeight="1">
      <c r="B227" s="196"/>
      <c r="C227" s="197" t="s">
        <v>670</v>
      </c>
      <c r="D227" s="197" t="s">
        <v>125</v>
      </c>
      <c r="E227" s="198" t="s">
        <v>671</v>
      </c>
      <c r="F227" s="199" t="s">
        <v>672</v>
      </c>
      <c r="G227" s="200" t="s">
        <v>297</v>
      </c>
      <c r="H227" s="201">
        <v>24798</v>
      </c>
      <c r="I227" s="202"/>
      <c r="J227" s="203">
        <f>ROUND(I227*H227,2)</f>
        <v>0</v>
      </c>
      <c r="K227" s="199" t="s">
        <v>129</v>
      </c>
      <c r="L227" s="44"/>
      <c r="M227" s="204" t="s">
        <v>5</v>
      </c>
      <c r="N227" s="205" t="s">
        <v>42</v>
      </c>
      <c r="O227" s="45"/>
      <c r="P227" s="206">
        <f>O227*H227</f>
        <v>0</v>
      </c>
      <c r="Q227" s="206">
        <v>0</v>
      </c>
      <c r="R227" s="206">
        <f>Q227*H227</f>
        <v>0</v>
      </c>
      <c r="S227" s="206">
        <v>0</v>
      </c>
      <c r="T227" s="207">
        <f>S227*H227</f>
        <v>0</v>
      </c>
      <c r="AR227" s="22" t="s">
        <v>130</v>
      </c>
      <c r="AT227" s="22" t="s">
        <v>125</v>
      </c>
      <c r="AU227" s="22" t="s">
        <v>81</v>
      </c>
      <c r="AY227" s="22" t="s">
        <v>123</v>
      </c>
      <c r="BE227" s="208">
        <f>IF(N227="základní",J227,0)</f>
        <v>0</v>
      </c>
      <c r="BF227" s="208">
        <f>IF(N227="snížená",J227,0)</f>
        <v>0</v>
      </c>
      <c r="BG227" s="208">
        <f>IF(N227="zákl. přenesená",J227,0)</f>
        <v>0</v>
      </c>
      <c r="BH227" s="208">
        <f>IF(N227="sníž. přenesená",J227,0)</f>
        <v>0</v>
      </c>
      <c r="BI227" s="208">
        <f>IF(N227="nulová",J227,0)</f>
        <v>0</v>
      </c>
      <c r="BJ227" s="22" t="s">
        <v>79</v>
      </c>
      <c r="BK227" s="208">
        <f>ROUND(I227*H227,2)</f>
        <v>0</v>
      </c>
      <c r="BL227" s="22" t="s">
        <v>130</v>
      </c>
      <c r="BM227" s="22" t="s">
        <v>673</v>
      </c>
    </row>
    <row r="228" s="1" customFormat="1" ht="38.25" customHeight="1">
      <c r="B228" s="196"/>
      <c r="C228" s="197" t="s">
        <v>674</v>
      </c>
      <c r="D228" s="197" t="s">
        <v>125</v>
      </c>
      <c r="E228" s="198" t="s">
        <v>675</v>
      </c>
      <c r="F228" s="199" t="s">
        <v>676</v>
      </c>
      <c r="G228" s="200" t="s">
        <v>297</v>
      </c>
      <c r="H228" s="201">
        <v>719142</v>
      </c>
      <c r="I228" s="202"/>
      <c r="J228" s="203">
        <f>ROUND(I228*H228,2)</f>
        <v>0</v>
      </c>
      <c r="K228" s="199" t="s">
        <v>129</v>
      </c>
      <c r="L228" s="44"/>
      <c r="M228" s="204" t="s">
        <v>5</v>
      </c>
      <c r="N228" s="205" t="s">
        <v>42</v>
      </c>
      <c r="O228" s="45"/>
      <c r="P228" s="206">
        <f>O228*H228</f>
        <v>0</v>
      </c>
      <c r="Q228" s="206">
        <v>0</v>
      </c>
      <c r="R228" s="206">
        <f>Q228*H228</f>
        <v>0</v>
      </c>
      <c r="S228" s="206">
        <v>0</v>
      </c>
      <c r="T228" s="207">
        <f>S228*H228</f>
        <v>0</v>
      </c>
      <c r="AR228" s="22" t="s">
        <v>130</v>
      </c>
      <c r="AT228" s="22" t="s">
        <v>125</v>
      </c>
      <c r="AU228" s="22" t="s">
        <v>81</v>
      </c>
      <c r="AY228" s="22" t="s">
        <v>123</v>
      </c>
      <c r="BE228" s="208">
        <f>IF(N228="základní",J228,0)</f>
        <v>0</v>
      </c>
      <c r="BF228" s="208">
        <f>IF(N228="snížená",J228,0)</f>
        <v>0</v>
      </c>
      <c r="BG228" s="208">
        <f>IF(N228="zákl. přenesená",J228,0)</f>
        <v>0</v>
      </c>
      <c r="BH228" s="208">
        <f>IF(N228="sníž. přenesená",J228,0)</f>
        <v>0</v>
      </c>
      <c r="BI228" s="208">
        <f>IF(N228="nulová",J228,0)</f>
        <v>0</v>
      </c>
      <c r="BJ228" s="22" t="s">
        <v>79</v>
      </c>
      <c r="BK228" s="208">
        <f>ROUND(I228*H228,2)</f>
        <v>0</v>
      </c>
      <c r="BL228" s="22" t="s">
        <v>130</v>
      </c>
      <c r="BM228" s="22" t="s">
        <v>677</v>
      </c>
    </row>
    <row r="229" s="11" customFormat="1">
      <c r="B229" s="219"/>
      <c r="D229" s="220" t="s">
        <v>666</v>
      </c>
      <c r="F229" s="222" t="s">
        <v>678</v>
      </c>
      <c r="H229" s="223">
        <v>719142</v>
      </c>
      <c r="I229" s="224"/>
      <c r="L229" s="219"/>
      <c r="M229" s="225"/>
      <c r="N229" s="226"/>
      <c r="O229" s="226"/>
      <c r="P229" s="226"/>
      <c r="Q229" s="226"/>
      <c r="R229" s="226"/>
      <c r="S229" s="226"/>
      <c r="T229" s="227"/>
      <c r="AT229" s="221" t="s">
        <v>666</v>
      </c>
      <c r="AU229" s="221" t="s">
        <v>81</v>
      </c>
      <c r="AV229" s="11" t="s">
        <v>81</v>
      </c>
      <c r="AW229" s="11" t="s">
        <v>6</v>
      </c>
      <c r="AX229" s="11" t="s">
        <v>79</v>
      </c>
      <c r="AY229" s="221" t="s">
        <v>123</v>
      </c>
    </row>
    <row r="230" s="1" customFormat="1" ht="25.5" customHeight="1">
      <c r="B230" s="196"/>
      <c r="C230" s="197" t="s">
        <v>679</v>
      </c>
      <c r="D230" s="197" t="s">
        <v>125</v>
      </c>
      <c r="E230" s="198" t="s">
        <v>680</v>
      </c>
      <c r="F230" s="199" t="s">
        <v>681</v>
      </c>
      <c r="G230" s="200" t="s">
        <v>297</v>
      </c>
      <c r="H230" s="201">
        <v>24798</v>
      </c>
      <c r="I230" s="202"/>
      <c r="J230" s="203">
        <f>ROUND(I230*H230,2)</f>
        <v>0</v>
      </c>
      <c r="K230" s="199" t="s">
        <v>129</v>
      </c>
      <c r="L230" s="44"/>
      <c r="M230" s="204" t="s">
        <v>5</v>
      </c>
      <c r="N230" s="205" t="s">
        <v>42</v>
      </c>
      <c r="O230" s="45"/>
      <c r="P230" s="206">
        <f>O230*H230</f>
        <v>0</v>
      </c>
      <c r="Q230" s="206">
        <v>0</v>
      </c>
      <c r="R230" s="206">
        <f>Q230*H230</f>
        <v>0</v>
      </c>
      <c r="S230" s="206">
        <v>0</v>
      </c>
      <c r="T230" s="207">
        <f>S230*H230</f>
        <v>0</v>
      </c>
      <c r="AR230" s="22" t="s">
        <v>130</v>
      </c>
      <c r="AT230" s="22" t="s">
        <v>125</v>
      </c>
      <c r="AU230" s="22" t="s">
        <v>81</v>
      </c>
      <c r="AY230" s="22" t="s">
        <v>123</v>
      </c>
      <c r="BE230" s="208">
        <f>IF(N230="základní",J230,0)</f>
        <v>0</v>
      </c>
      <c r="BF230" s="208">
        <f>IF(N230="snížená",J230,0)</f>
        <v>0</v>
      </c>
      <c r="BG230" s="208">
        <f>IF(N230="zákl. přenesená",J230,0)</f>
        <v>0</v>
      </c>
      <c r="BH230" s="208">
        <f>IF(N230="sníž. přenesená",J230,0)</f>
        <v>0</v>
      </c>
      <c r="BI230" s="208">
        <f>IF(N230="nulová",J230,0)</f>
        <v>0</v>
      </c>
      <c r="BJ230" s="22" t="s">
        <v>79</v>
      </c>
      <c r="BK230" s="208">
        <f>ROUND(I230*H230,2)</f>
        <v>0</v>
      </c>
      <c r="BL230" s="22" t="s">
        <v>130</v>
      </c>
      <c r="BM230" s="22" t="s">
        <v>682</v>
      </c>
    </row>
    <row r="231" s="1" customFormat="1" ht="16.5" customHeight="1">
      <c r="B231" s="196"/>
      <c r="C231" s="197" t="s">
        <v>683</v>
      </c>
      <c r="D231" s="197" t="s">
        <v>125</v>
      </c>
      <c r="E231" s="198" t="s">
        <v>684</v>
      </c>
      <c r="F231" s="199" t="s">
        <v>685</v>
      </c>
      <c r="G231" s="200" t="s">
        <v>297</v>
      </c>
      <c r="H231" s="201">
        <v>3600</v>
      </c>
      <c r="I231" s="202"/>
      <c r="J231" s="203">
        <f>ROUND(I231*H231,2)</f>
        <v>0</v>
      </c>
      <c r="K231" s="199" t="s">
        <v>129</v>
      </c>
      <c r="L231" s="44"/>
      <c r="M231" s="204" t="s">
        <v>5</v>
      </c>
      <c r="N231" s="205" t="s">
        <v>42</v>
      </c>
      <c r="O231" s="45"/>
      <c r="P231" s="206">
        <f>O231*H231</f>
        <v>0</v>
      </c>
      <c r="Q231" s="206">
        <v>0</v>
      </c>
      <c r="R231" s="206">
        <f>Q231*H231</f>
        <v>0</v>
      </c>
      <c r="S231" s="206">
        <v>0</v>
      </c>
      <c r="T231" s="207">
        <f>S231*H231</f>
        <v>0</v>
      </c>
      <c r="AR231" s="22" t="s">
        <v>130</v>
      </c>
      <c r="AT231" s="22" t="s">
        <v>125</v>
      </c>
      <c r="AU231" s="22" t="s">
        <v>81</v>
      </c>
      <c r="AY231" s="22" t="s">
        <v>123</v>
      </c>
      <c r="BE231" s="208">
        <f>IF(N231="základní",J231,0)</f>
        <v>0</v>
      </c>
      <c r="BF231" s="208">
        <f>IF(N231="snížená",J231,0)</f>
        <v>0</v>
      </c>
      <c r="BG231" s="208">
        <f>IF(N231="zákl. přenesená",J231,0)</f>
        <v>0</v>
      </c>
      <c r="BH231" s="208">
        <f>IF(N231="sníž. přenesená",J231,0)</f>
        <v>0</v>
      </c>
      <c r="BI231" s="208">
        <f>IF(N231="nulová",J231,0)</f>
        <v>0</v>
      </c>
      <c r="BJ231" s="22" t="s">
        <v>79</v>
      </c>
      <c r="BK231" s="208">
        <f>ROUND(I231*H231,2)</f>
        <v>0</v>
      </c>
      <c r="BL231" s="22" t="s">
        <v>130</v>
      </c>
      <c r="BM231" s="22" t="s">
        <v>686</v>
      </c>
    </row>
    <row r="232" s="1" customFormat="1" ht="16.5" customHeight="1">
      <c r="B232" s="196"/>
      <c r="C232" s="197" t="s">
        <v>687</v>
      </c>
      <c r="D232" s="197" t="s">
        <v>125</v>
      </c>
      <c r="E232" s="198" t="s">
        <v>688</v>
      </c>
      <c r="F232" s="199" t="s">
        <v>689</v>
      </c>
      <c r="G232" s="200" t="s">
        <v>297</v>
      </c>
      <c r="H232" s="201">
        <v>1972</v>
      </c>
      <c r="I232" s="202"/>
      <c r="J232" s="203">
        <f>ROUND(I232*H232,2)</f>
        <v>0</v>
      </c>
      <c r="K232" s="199" t="s">
        <v>5</v>
      </c>
      <c r="L232" s="44"/>
      <c r="M232" s="204" t="s">
        <v>5</v>
      </c>
      <c r="N232" s="205" t="s">
        <v>42</v>
      </c>
      <c r="O232" s="45"/>
      <c r="P232" s="206">
        <f>O232*H232</f>
        <v>0</v>
      </c>
      <c r="Q232" s="206">
        <v>0</v>
      </c>
      <c r="R232" s="206">
        <f>Q232*H232</f>
        <v>0</v>
      </c>
      <c r="S232" s="206">
        <v>0</v>
      </c>
      <c r="T232" s="207">
        <f>S232*H232</f>
        <v>0</v>
      </c>
      <c r="AR232" s="22" t="s">
        <v>130</v>
      </c>
      <c r="AT232" s="22" t="s">
        <v>125</v>
      </c>
      <c r="AU232" s="22" t="s">
        <v>81</v>
      </c>
      <c r="AY232" s="22" t="s">
        <v>123</v>
      </c>
      <c r="BE232" s="208">
        <f>IF(N232="základní",J232,0)</f>
        <v>0</v>
      </c>
      <c r="BF232" s="208">
        <f>IF(N232="snížená",J232,0)</f>
        <v>0</v>
      </c>
      <c r="BG232" s="208">
        <f>IF(N232="zákl. přenesená",J232,0)</f>
        <v>0</v>
      </c>
      <c r="BH232" s="208">
        <f>IF(N232="sníž. přenesená",J232,0)</f>
        <v>0</v>
      </c>
      <c r="BI232" s="208">
        <f>IF(N232="nulová",J232,0)</f>
        <v>0</v>
      </c>
      <c r="BJ232" s="22" t="s">
        <v>79</v>
      </c>
      <c r="BK232" s="208">
        <f>ROUND(I232*H232,2)</f>
        <v>0</v>
      </c>
      <c r="BL232" s="22" t="s">
        <v>130</v>
      </c>
      <c r="BM232" s="22" t="s">
        <v>690</v>
      </c>
    </row>
    <row r="233" s="1" customFormat="1" ht="16.5" customHeight="1">
      <c r="B233" s="196"/>
      <c r="C233" s="197" t="s">
        <v>691</v>
      </c>
      <c r="D233" s="197" t="s">
        <v>125</v>
      </c>
      <c r="E233" s="198" t="s">
        <v>692</v>
      </c>
      <c r="F233" s="199" t="s">
        <v>693</v>
      </c>
      <c r="G233" s="200" t="s">
        <v>297</v>
      </c>
      <c r="H233" s="201">
        <v>5700</v>
      </c>
      <c r="I233" s="202"/>
      <c r="J233" s="203">
        <f>ROUND(I233*H233,2)</f>
        <v>0</v>
      </c>
      <c r="K233" s="199" t="s">
        <v>129</v>
      </c>
      <c r="L233" s="44"/>
      <c r="M233" s="204" t="s">
        <v>5</v>
      </c>
      <c r="N233" s="205" t="s">
        <v>42</v>
      </c>
      <c r="O233" s="45"/>
      <c r="P233" s="206">
        <f>O233*H233</f>
        <v>0</v>
      </c>
      <c r="Q233" s="206">
        <v>0</v>
      </c>
      <c r="R233" s="206">
        <f>Q233*H233</f>
        <v>0</v>
      </c>
      <c r="S233" s="206">
        <v>0</v>
      </c>
      <c r="T233" s="207">
        <f>S233*H233</f>
        <v>0</v>
      </c>
      <c r="AR233" s="22" t="s">
        <v>130</v>
      </c>
      <c r="AT233" s="22" t="s">
        <v>125</v>
      </c>
      <c r="AU233" s="22" t="s">
        <v>81</v>
      </c>
      <c r="AY233" s="22" t="s">
        <v>123</v>
      </c>
      <c r="BE233" s="208">
        <f>IF(N233="základní",J233,0)</f>
        <v>0</v>
      </c>
      <c r="BF233" s="208">
        <f>IF(N233="snížená",J233,0)</f>
        <v>0</v>
      </c>
      <c r="BG233" s="208">
        <f>IF(N233="zákl. přenesená",J233,0)</f>
        <v>0</v>
      </c>
      <c r="BH233" s="208">
        <f>IF(N233="sníž. přenesená",J233,0)</f>
        <v>0</v>
      </c>
      <c r="BI233" s="208">
        <f>IF(N233="nulová",J233,0)</f>
        <v>0</v>
      </c>
      <c r="BJ233" s="22" t="s">
        <v>79</v>
      </c>
      <c r="BK233" s="208">
        <f>ROUND(I233*H233,2)</f>
        <v>0</v>
      </c>
      <c r="BL233" s="22" t="s">
        <v>130</v>
      </c>
      <c r="BM233" s="22" t="s">
        <v>694</v>
      </c>
    </row>
    <row r="234" s="10" customFormat="1" ht="29.88" customHeight="1">
      <c r="B234" s="185"/>
      <c r="D234" s="186" t="s">
        <v>70</v>
      </c>
      <c r="E234" s="228" t="s">
        <v>695</v>
      </c>
      <c r="F234" s="228" t="s">
        <v>696</v>
      </c>
      <c r="I234" s="188"/>
      <c r="J234" s="229">
        <f>BK234</f>
        <v>0</v>
      </c>
      <c r="L234" s="185"/>
      <c r="M234" s="190"/>
      <c r="N234" s="191"/>
      <c r="O234" s="191"/>
      <c r="P234" s="192">
        <f>SUM(P235:P236)</f>
        <v>0</v>
      </c>
      <c r="Q234" s="191"/>
      <c r="R234" s="192">
        <f>SUM(R235:R236)</f>
        <v>0</v>
      </c>
      <c r="S234" s="191"/>
      <c r="T234" s="193">
        <f>SUM(T235:T236)</f>
        <v>0</v>
      </c>
      <c r="AR234" s="186" t="s">
        <v>79</v>
      </c>
      <c r="AT234" s="194" t="s">
        <v>70</v>
      </c>
      <c r="AU234" s="194" t="s">
        <v>79</v>
      </c>
      <c r="AY234" s="186" t="s">
        <v>123</v>
      </c>
      <c r="BK234" s="195">
        <f>SUM(BK235:BK236)</f>
        <v>0</v>
      </c>
    </row>
    <row r="235" s="1" customFormat="1" ht="16.5" customHeight="1">
      <c r="B235" s="196"/>
      <c r="C235" s="197" t="s">
        <v>697</v>
      </c>
      <c r="D235" s="197" t="s">
        <v>125</v>
      </c>
      <c r="E235" s="198" t="s">
        <v>698</v>
      </c>
      <c r="F235" s="199" t="s">
        <v>699</v>
      </c>
      <c r="G235" s="200" t="s">
        <v>297</v>
      </c>
      <c r="H235" s="201">
        <v>13093.058999999999</v>
      </c>
      <c r="I235" s="202"/>
      <c r="J235" s="203">
        <f>ROUND(I235*H235,2)</f>
        <v>0</v>
      </c>
      <c r="K235" s="199" t="s">
        <v>129</v>
      </c>
      <c r="L235" s="44"/>
      <c r="M235" s="204" t="s">
        <v>5</v>
      </c>
      <c r="N235" s="205" t="s">
        <v>42</v>
      </c>
      <c r="O235" s="45"/>
      <c r="P235" s="206">
        <f>O235*H235</f>
        <v>0</v>
      </c>
      <c r="Q235" s="206">
        <v>0</v>
      </c>
      <c r="R235" s="206">
        <f>Q235*H235</f>
        <v>0</v>
      </c>
      <c r="S235" s="206">
        <v>0</v>
      </c>
      <c r="T235" s="207">
        <f>S235*H235</f>
        <v>0</v>
      </c>
      <c r="AR235" s="22" t="s">
        <v>130</v>
      </c>
      <c r="AT235" s="22" t="s">
        <v>125</v>
      </c>
      <c r="AU235" s="22" t="s">
        <v>81</v>
      </c>
      <c r="AY235" s="22" t="s">
        <v>123</v>
      </c>
      <c r="BE235" s="208">
        <f>IF(N235="základní",J235,0)</f>
        <v>0</v>
      </c>
      <c r="BF235" s="208">
        <f>IF(N235="snížená",J235,0)</f>
        <v>0</v>
      </c>
      <c r="BG235" s="208">
        <f>IF(N235="zákl. přenesená",J235,0)</f>
        <v>0</v>
      </c>
      <c r="BH235" s="208">
        <f>IF(N235="sníž. přenesená",J235,0)</f>
        <v>0</v>
      </c>
      <c r="BI235" s="208">
        <f>IF(N235="nulová",J235,0)</f>
        <v>0</v>
      </c>
      <c r="BJ235" s="22" t="s">
        <v>79</v>
      </c>
      <c r="BK235" s="208">
        <f>ROUND(I235*H235,2)</f>
        <v>0</v>
      </c>
      <c r="BL235" s="22" t="s">
        <v>130</v>
      </c>
      <c r="BM235" s="22" t="s">
        <v>700</v>
      </c>
    </row>
    <row r="236" s="1" customFormat="1" ht="38.25" customHeight="1">
      <c r="B236" s="196"/>
      <c r="C236" s="197" t="s">
        <v>701</v>
      </c>
      <c r="D236" s="197" t="s">
        <v>125</v>
      </c>
      <c r="E236" s="198" t="s">
        <v>702</v>
      </c>
      <c r="F236" s="199" t="s">
        <v>703</v>
      </c>
      <c r="G236" s="200" t="s">
        <v>297</v>
      </c>
      <c r="H236" s="201">
        <v>13093.058999999999</v>
      </c>
      <c r="I236" s="202"/>
      <c r="J236" s="203">
        <f>ROUND(I236*H236,2)</f>
        <v>0</v>
      </c>
      <c r="K236" s="199" t="s">
        <v>129</v>
      </c>
      <c r="L236" s="44"/>
      <c r="M236" s="204" t="s">
        <v>5</v>
      </c>
      <c r="N236" s="230" t="s">
        <v>42</v>
      </c>
      <c r="O236" s="231"/>
      <c r="P236" s="232">
        <f>O236*H236</f>
        <v>0</v>
      </c>
      <c r="Q236" s="232">
        <v>0</v>
      </c>
      <c r="R236" s="232">
        <f>Q236*H236</f>
        <v>0</v>
      </c>
      <c r="S236" s="232">
        <v>0</v>
      </c>
      <c r="T236" s="233">
        <f>S236*H236</f>
        <v>0</v>
      </c>
      <c r="AR236" s="22" t="s">
        <v>130</v>
      </c>
      <c r="AT236" s="22" t="s">
        <v>125</v>
      </c>
      <c r="AU236" s="22" t="s">
        <v>81</v>
      </c>
      <c r="AY236" s="22" t="s">
        <v>123</v>
      </c>
      <c r="BE236" s="208">
        <f>IF(N236="základní",J236,0)</f>
        <v>0</v>
      </c>
      <c r="BF236" s="208">
        <f>IF(N236="snížená",J236,0)</f>
        <v>0</v>
      </c>
      <c r="BG236" s="208">
        <f>IF(N236="zákl. přenesená",J236,0)</f>
        <v>0</v>
      </c>
      <c r="BH236" s="208">
        <f>IF(N236="sníž. přenesená",J236,0)</f>
        <v>0</v>
      </c>
      <c r="BI236" s="208">
        <f>IF(N236="nulová",J236,0)</f>
        <v>0</v>
      </c>
      <c r="BJ236" s="22" t="s">
        <v>79</v>
      </c>
      <c r="BK236" s="208">
        <f>ROUND(I236*H236,2)</f>
        <v>0</v>
      </c>
      <c r="BL236" s="22" t="s">
        <v>130</v>
      </c>
      <c r="BM236" s="22" t="s">
        <v>704</v>
      </c>
    </row>
    <row r="237" s="1" customFormat="1" ht="6.96" customHeight="1">
      <c r="B237" s="65"/>
      <c r="C237" s="66"/>
      <c r="D237" s="66"/>
      <c r="E237" s="66"/>
      <c r="F237" s="66"/>
      <c r="G237" s="66"/>
      <c r="H237" s="66"/>
      <c r="I237" s="150"/>
      <c r="J237" s="66"/>
      <c r="K237" s="66"/>
      <c r="L237" s="44"/>
    </row>
  </sheetData>
  <autoFilter ref="C83:K236"/>
  <mergeCells count="10">
    <mergeCell ref="E7:H7"/>
    <mergeCell ref="E9:H9"/>
    <mergeCell ref="E24:H24"/>
    <mergeCell ref="E45:H45"/>
    <mergeCell ref="E47:H47"/>
    <mergeCell ref="J51:J52"/>
    <mergeCell ref="E74:H74"/>
    <mergeCell ref="E76:H76"/>
    <mergeCell ref="G1:H1"/>
    <mergeCell ref="L2:V2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20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8"/>
      <c r="B1" s="121"/>
      <c r="C1" s="121"/>
      <c r="D1" s="122" t="s">
        <v>1</v>
      </c>
      <c r="E1" s="121"/>
      <c r="F1" s="123" t="s">
        <v>85</v>
      </c>
      <c r="G1" s="123" t="s">
        <v>86</v>
      </c>
      <c r="H1" s="123"/>
      <c r="I1" s="124"/>
      <c r="J1" s="123" t="s">
        <v>87</v>
      </c>
      <c r="K1" s="122" t="s">
        <v>88</v>
      </c>
      <c r="L1" s="123" t="s">
        <v>89</v>
      </c>
      <c r="M1" s="123"/>
      <c r="N1" s="123"/>
      <c r="O1" s="123"/>
      <c r="P1" s="123"/>
      <c r="Q1" s="123"/>
      <c r="R1" s="123"/>
      <c r="S1" s="123"/>
      <c r="T1" s="123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ht="36.96" customHeight="1">
      <c r="L2" s="21" t="s">
        <v>8</v>
      </c>
      <c r="AT2" s="22" t="s">
        <v>84</v>
      </c>
    </row>
    <row r="3" ht="6.96" customHeight="1">
      <c r="B3" s="23"/>
      <c r="C3" s="24"/>
      <c r="D3" s="24"/>
      <c r="E3" s="24"/>
      <c r="F3" s="24"/>
      <c r="G3" s="24"/>
      <c r="H3" s="24"/>
      <c r="I3" s="125"/>
      <c r="J3" s="24"/>
      <c r="K3" s="25"/>
      <c r="AT3" s="22" t="s">
        <v>81</v>
      </c>
    </row>
    <row r="4" ht="36.96" customHeight="1">
      <c r="B4" s="26"/>
      <c r="C4" s="27"/>
      <c r="D4" s="28" t="s">
        <v>90</v>
      </c>
      <c r="E4" s="27"/>
      <c r="F4" s="27"/>
      <c r="G4" s="27"/>
      <c r="H4" s="27"/>
      <c r="I4" s="126"/>
      <c r="J4" s="27"/>
      <c r="K4" s="29"/>
      <c r="M4" s="30" t="s">
        <v>13</v>
      </c>
      <c r="AT4" s="22" t="s">
        <v>6</v>
      </c>
    </row>
    <row r="5" ht="6.96" customHeight="1">
      <c r="B5" s="26"/>
      <c r="C5" s="27"/>
      <c r="D5" s="27"/>
      <c r="E5" s="27"/>
      <c r="F5" s="27"/>
      <c r="G5" s="27"/>
      <c r="H5" s="27"/>
      <c r="I5" s="126"/>
      <c r="J5" s="27"/>
      <c r="K5" s="29"/>
    </row>
    <row r="6">
      <c r="B6" s="26"/>
      <c r="C6" s="27"/>
      <c r="D6" s="38" t="s">
        <v>19</v>
      </c>
      <c r="E6" s="27"/>
      <c r="F6" s="27"/>
      <c r="G6" s="27"/>
      <c r="H6" s="27"/>
      <c r="I6" s="126"/>
      <c r="J6" s="27"/>
      <c r="K6" s="29"/>
    </row>
    <row r="7" ht="16.5" customHeight="1">
      <c r="B7" s="26"/>
      <c r="C7" s="27"/>
      <c r="D7" s="27"/>
      <c r="E7" s="127" t="str">
        <f>'Rekapitulace stavby'!K6</f>
        <v>Jabloňová, Praha 10, č. akce 999366</v>
      </c>
      <c r="F7" s="38"/>
      <c r="G7" s="38"/>
      <c r="H7" s="38"/>
      <c r="I7" s="126"/>
      <c r="J7" s="27"/>
      <c r="K7" s="29"/>
    </row>
    <row r="8" s="1" customFormat="1">
      <c r="B8" s="44"/>
      <c r="C8" s="45"/>
      <c r="D8" s="38" t="s">
        <v>91</v>
      </c>
      <c r="E8" s="45"/>
      <c r="F8" s="45"/>
      <c r="G8" s="45"/>
      <c r="H8" s="45"/>
      <c r="I8" s="128"/>
      <c r="J8" s="45"/>
      <c r="K8" s="49"/>
    </row>
    <row r="9" s="1" customFormat="1" ht="36.96" customHeight="1">
      <c r="B9" s="44"/>
      <c r="C9" s="45"/>
      <c r="D9" s="45"/>
      <c r="E9" s="129" t="s">
        <v>705</v>
      </c>
      <c r="F9" s="45"/>
      <c r="G9" s="45"/>
      <c r="H9" s="45"/>
      <c r="I9" s="128"/>
      <c r="J9" s="45"/>
      <c r="K9" s="49"/>
    </row>
    <row r="10" s="1" customFormat="1">
      <c r="B10" s="44"/>
      <c r="C10" s="45"/>
      <c r="D10" s="45"/>
      <c r="E10" s="45"/>
      <c r="F10" s="45"/>
      <c r="G10" s="45"/>
      <c r="H10" s="45"/>
      <c r="I10" s="128"/>
      <c r="J10" s="45"/>
      <c r="K10" s="49"/>
    </row>
    <row r="11" s="1" customFormat="1" ht="14.4" customHeight="1">
      <c r="B11" s="44"/>
      <c r="C11" s="45"/>
      <c r="D11" s="38" t="s">
        <v>21</v>
      </c>
      <c r="E11" s="45"/>
      <c r="F11" s="33" t="s">
        <v>5</v>
      </c>
      <c r="G11" s="45"/>
      <c r="H11" s="45"/>
      <c r="I11" s="130" t="s">
        <v>22</v>
      </c>
      <c r="J11" s="33" t="s">
        <v>5</v>
      </c>
      <c r="K11" s="49"/>
    </row>
    <row r="12" s="1" customFormat="1" ht="14.4" customHeight="1">
      <c r="B12" s="44"/>
      <c r="C12" s="45"/>
      <c r="D12" s="38" t="s">
        <v>23</v>
      </c>
      <c r="E12" s="45"/>
      <c r="F12" s="33" t="s">
        <v>24</v>
      </c>
      <c r="G12" s="45"/>
      <c r="H12" s="45"/>
      <c r="I12" s="130" t="s">
        <v>25</v>
      </c>
      <c r="J12" s="131" t="str">
        <f>'Rekapitulace stavby'!AN8</f>
        <v>26. 6. 2017</v>
      </c>
      <c r="K12" s="49"/>
    </row>
    <row r="13" s="1" customFormat="1" ht="10.8" customHeight="1">
      <c r="B13" s="44"/>
      <c r="C13" s="45"/>
      <c r="D13" s="45"/>
      <c r="E13" s="45"/>
      <c r="F13" s="45"/>
      <c r="G13" s="45"/>
      <c r="H13" s="45"/>
      <c r="I13" s="128"/>
      <c r="J13" s="45"/>
      <c r="K13" s="49"/>
    </row>
    <row r="14" s="1" customFormat="1" ht="14.4" customHeight="1">
      <c r="B14" s="44"/>
      <c r="C14" s="45"/>
      <c r="D14" s="38" t="s">
        <v>27</v>
      </c>
      <c r="E14" s="45"/>
      <c r="F14" s="45"/>
      <c r="G14" s="45"/>
      <c r="H14" s="45"/>
      <c r="I14" s="130" t="s">
        <v>28</v>
      </c>
      <c r="J14" s="33" t="s">
        <v>5</v>
      </c>
      <c r="K14" s="49"/>
    </row>
    <row r="15" s="1" customFormat="1" ht="18" customHeight="1">
      <c r="B15" s="44"/>
      <c r="C15" s="45"/>
      <c r="D15" s="45"/>
      <c r="E15" s="33" t="s">
        <v>29</v>
      </c>
      <c r="F15" s="45"/>
      <c r="G15" s="45"/>
      <c r="H15" s="45"/>
      <c r="I15" s="130" t="s">
        <v>30</v>
      </c>
      <c r="J15" s="33" t="s">
        <v>5</v>
      </c>
      <c r="K15" s="49"/>
    </row>
    <row r="16" s="1" customFormat="1" ht="6.96" customHeight="1">
      <c r="B16" s="44"/>
      <c r="C16" s="45"/>
      <c r="D16" s="45"/>
      <c r="E16" s="45"/>
      <c r="F16" s="45"/>
      <c r="G16" s="45"/>
      <c r="H16" s="45"/>
      <c r="I16" s="128"/>
      <c r="J16" s="45"/>
      <c r="K16" s="49"/>
    </row>
    <row r="17" s="1" customFormat="1" ht="14.4" customHeight="1">
      <c r="B17" s="44"/>
      <c r="C17" s="45"/>
      <c r="D17" s="38" t="s">
        <v>31</v>
      </c>
      <c r="E17" s="45"/>
      <c r="F17" s="45"/>
      <c r="G17" s="45"/>
      <c r="H17" s="45"/>
      <c r="I17" s="130" t="s">
        <v>28</v>
      </c>
      <c r="J17" s="33" t="str">
        <f>IF('Rekapitulace stavby'!AN13="Vyplň údaj","",IF('Rekapitulace stavby'!AN13="","",'Rekapitulace stavby'!AN13))</f>
        <v/>
      </c>
      <c r="K17" s="49"/>
    </row>
    <row r="18" s="1" customFormat="1" ht="18" customHeight="1">
      <c r="B18" s="44"/>
      <c r="C18" s="45"/>
      <c r="D18" s="45"/>
      <c r="E18" s="33" t="str">
        <f>IF('Rekapitulace stavby'!E14="Vyplň údaj","",IF('Rekapitulace stavby'!E14="","",'Rekapitulace stavby'!E14))</f>
        <v/>
      </c>
      <c r="F18" s="45"/>
      <c r="G18" s="45"/>
      <c r="H18" s="45"/>
      <c r="I18" s="130" t="s">
        <v>30</v>
      </c>
      <c r="J18" s="33" t="str">
        <f>IF('Rekapitulace stavby'!AN14="Vyplň údaj","",IF('Rekapitulace stavby'!AN14="","",'Rekapitulace stavby'!AN14))</f>
        <v/>
      </c>
      <c r="K18" s="49"/>
    </row>
    <row r="19" s="1" customFormat="1" ht="6.96" customHeight="1">
      <c r="B19" s="44"/>
      <c r="C19" s="45"/>
      <c r="D19" s="45"/>
      <c r="E19" s="45"/>
      <c r="F19" s="45"/>
      <c r="G19" s="45"/>
      <c r="H19" s="45"/>
      <c r="I19" s="128"/>
      <c r="J19" s="45"/>
      <c r="K19" s="49"/>
    </row>
    <row r="20" s="1" customFormat="1" ht="14.4" customHeight="1">
      <c r="B20" s="44"/>
      <c r="C20" s="45"/>
      <c r="D20" s="38" t="s">
        <v>33</v>
      </c>
      <c r="E20" s="45"/>
      <c r="F20" s="45"/>
      <c r="G20" s="45"/>
      <c r="H20" s="45"/>
      <c r="I20" s="130" t="s">
        <v>28</v>
      </c>
      <c r="J20" s="33" t="s">
        <v>5</v>
      </c>
      <c r="K20" s="49"/>
    </row>
    <row r="21" s="1" customFormat="1" ht="18" customHeight="1">
      <c r="B21" s="44"/>
      <c r="C21" s="45"/>
      <c r="D21" s="45"/>
      <c r="E21" s="33" t="s">
        <v>34</v>
      </c>
      <c r="F21" s="45"/>
      <c r="G21" s="45"/>
      <c r="H21" s="45"/>
      <c r="I21" s="130" t="s">
        <v>30</v>
      </c>
      <c r="J21" s="33" t="s">
        <v>5</v>
      </c>
      <c r="K21" s="49"/>
    </row>
    <row r="22" s="1" customFormat="1" ht="6.96" customHeight="1">
      <c r="B22" s="44"/>
      <c r="C22" s="45"/>
      <c r="D22" s="45"/>
      <c r="E22" s="45"/>
      <c r="F22" s="45"/>
      <c r="G22" s="45"/>
      <c r="H22" s="45"/>
      <c r="I22" s="128"/>
      <c r="J22" s="45"/>
      <c r="K22" s="49"/>
    </row>
    <row r="23" s="1" customFormat="1" ht="14.4" customHeight="1">
      <c r="B23" s="44"/>
      <c r="C23" s="45"/>
      <c r="D23" s="38" t="s">
        <v>36</v>
      </c>
      <c r="E23" s="45"/>
      <c r="F23" s="45"/>
      <c r="G23" s="45"/>
      <c r="H23" s="45"/>
      <c r="I23" s="128"/>
      <c r="J23" s="45"/>
      <c r="K23" s="49"/>
    </row>
    <row r="24" s="6" customFormat="1" ht="16.5" customHeight="1">
      <c r="B24" s="132"/>
      <c r="C24" s="133"/>
      <c r="D24" s="133"/>
      <c r="E24" s="42" t="s">
        <v>5</v>
      </c>
      <c r="F24" s="42"/>
      <c r="G24" s="42"/>
      <c r="H24" s="42"/>
      <c r="I24" s="134"/>
      <c r="J24" s="133"/>
      <c r="K24" s="135"/>
    </row>
    <row r="25" s="1" customFormat="1" ht="6.96" customHeight="1">
      <c r="B25" s="44"/>
      <c r="C25" s="45"/>
      <c r="D25" s="45"/>
      <c r="E25" s="45"/>
      <c r="F25" s="45"/>
      <c r="G25" s="45"/>
      <c r="H25" s="45"/>
      <c r="I25" s="128"/>
      <c r="J25" s="45"/>
      <c r="K25" s="49"/>
    </row>
    <row r="26" s="1" customFormat="1" ht="6.96" customHeight="1">
      <c r="B26" s="44"/>
      <c r="C26" s="45"/>
      <c r="D26" s="80"/>
      <c r="E26" s="80"/>
      <c r="F26" s="80"/>
      <c r="G26" s="80"/>
      <c r="H26" s="80"/>
      <c r="I26" s="136"/>
      <c r="J26" s="80"/>
      <c r="K26" s="137"/>
    </row>
    <row r="27" s="1" customFormat="1" ht="25.44" customHeight="1">
      <c r="B27" s="44"/>
      <c r="C27" s="45"/>
      <c r="D27" s="138" t="s">
        <v>37</v>
      </c>
      <c r="E27" s="45"/>
      <c r="F27" s="45"/>
      <c r="G27" s="45"/>
      <c r="H27" s="45"/>
      <c r="I27" s="128"/>
      <c r="J27" s="139">
        <f>ROUND(J80,2)</f>
        <v>0</v>
      </c>
      <c r="K27" s="49"/>
    </row>
    <row r="28" s="1" customFormat="1" ht="6.96" customHeight="1">
      <c r="B28" s="44"/>
      <c r="C28" s="45"/>
      <c r="D28" s="80"/>
      <c r="E28" s="80"/>
      <c r="F28" s="80"/>
      <c r="G28" s="80"/>
      <c r="H28" s="80"/>
      <c r="I28" s="136"/>
      <c r="J28" s="80"/>
      <c r="K28" s="137"/>
    </row>
    <row r="29" s="1" customFormat="1" ht="14.4" customHeight="1">
      <c r="B29" s="44"/>
      <c r="C29" s="45"/>
      <c r="D29" s="45"/>
      <c r="E29" s="45"/>
      <c r="F29" s="50" t="s">
        <v>39</v>
      </c>
      <c r="G29" s="45"/>
      <c r="H29" s="45"/>
      <c r="I29" s="140" t="s">
        <v>38</v>
      </c>
      <c r="J29" s="50" t="s">
        <v>40</v>
      </c>
      <c r="K29" s="49"/>
    </row>
    <row r="30" s="1" customFormat="1" ht="14.4" customHeight="1">
      <c r="B30" s="44"/>
      <c r="C30" s="45"/>
      <c r="D30" s="53" t="s">
        <v>41</v>
      </c>
      <c r="E30" s="53" t="s">
        <v>42</v>
      </c>
      <c r="F30" s="141">
        <f>ROUND(SUM(BE80:BE93), 2)</f>
        <v>0</v>
      </c>
      <c r="G30" s="45"/>
      <c r="H30" s="45"/>
      <c r="I30" s="142">
        <v>0.20999999999999999</v>
      </c>
      <c r="J30" s="141">
        <f>ROUND(ROUND((SUM(BE80:BE93)), 2)*I30, 2)</f>
        <v>0</v>
      </c>
      <c r="K30" s="49"/>
    </row>
    <row r="31" s="1" customFormat="1" ht="14.4" customHeight="1">
      <c r="B31" s="44"/>
      <c r="C31" s="45"/>
      <c r="D31" s="45"/>
      <c r="E31" s="53" t="s">
        <v>43</v>
      </c>
      <c r="F31" s="141">
        <f>ROUND(SUM(BF80:BF93), 2)</f>
        <v>0</v>
      </c>
      <c r="G31" s="45"/>
      <c r="H31" s="45"/>
      <c r="I31" s="142">
        <v>0.14999999999999999</v>
      </c>
      <c r="J31" s="141">
        <f>ROUND(ROUND((SUM(BF80:BF93)), 2)*I31, 2)</f>
        <v>0</v>
      </c>
      <c r="K31" s="49"/>
    </row>
    <row r="32" hidden="1" s="1" customFormat="1" ht="14.4" customHeight="1">
      <c r="B32" s="44"/>
      <c r="C32" s="45"/>
      <c r="D32" s="45"/>
      <c r="E32" s="53" t="s">
        <v>44</v>
      </c>
      <c r="F32" s="141">
        <f>ROUND(SUM(BG80:BG93), 2)</f>
        <v>0</v>
      </c>
      <c r="G32" s="45"/>
      <c r="H32" s="45"/>
      <c r="I32" s="142">
        <v>0.20999999999999999</v>
      </c>
      <c r="J32" s="141">
        <v>0</v>
      </c>
      <c r="K32" s="49"/>
    </row>
    <row r="33" hidden="1" s="1" customFormat="1" ht="14.4" customHeight="1">
      <c r="B33" s="44"/>
      <c r="C33" s="45"/>
      <c r="D33" s="45"/>
      <c r="E33" s="53" t="s">
        <v>45</v>
      </c>
      <c r="F33" s="141">
        <f>ROUND(SUM(BH80:BH93), 2)</f>
        <v>0</v>
      </c>
      <c r="G33" s="45"/>
      <c r="H33" s="45"/>
      <c r="I33" s="142">
        <v>0.14999999999999999</v>
      </c>
      <c r="J33" s="141">
        <v>0</v>
      </c>
      <c r="K33" s="49"/>
    </row>
    <row r="34" hidden="1" s="1" customFormat="1" ht="14.4" customHeight="1">
      <c r="B34" s="44"/>
      <c r="C34" s="45"/>
      <c r="D34" s="45"/>
      <c r="E34" s="53" t="s">
        <v>46</v>
      </c>
      <c r="F34" s="141">
        <f>ROUND(SUM(BI80:BI93), 2)</f>
        <v>0</v>
      </c>
      <c r="G34" s="45"/>
      <c r="H34" s="45"/>
      <c r="I34" s="142">
        <v>0</v>
      </c>
      <c r="J34" s="141">
        <v>0</v>
      </c>
      <c r="K34" s="49"/>
    </row>
    <row r="35" s="1" customFormat="1" ht="6.96" customHeight="1">
      <c r="B35" s="44"/>
      <c r="C35" s="45"/>
      <c r="D35" s="45"/>
      <c r="E35" s="45"/>
      <c r="F35" s="45"/>
      <c r="G35" s="45"/>
      <c r="H35" s="45"/>
      <c r="I35" s="128"/>
      <c r="J35" s="45"/>
      <c r="K35" s="49"/>
    </row>
    <row r="36" s="1" customFormat="1" ht="25.44" customHeight="1">
      <c r="B36" s="44"/>
      <c r="C36" s="143"/>
      <c r="D36" s="144" t="s">
        <v>47</v>
      </c>
      <c r="E36" s="86"/>
      <c r="F36" s="86"/>
      <c r="G36" s="145" t="s">
        <v>48</v>
      </c>
      <c r="H36" s="146" t="s">
        <v>49</v>
      </c>
      <c r="I36" s="147"/>
      <c r="J36" s="148">
        <f>SUM(J27:J34)</f>
        <v>0</v>
      </c>
      <c r="K36" s="149"/>
    </row>
    <row r="37" s="1" customFormat="1" ht="14.4" customHeight="1">
      <c r="B37" s="65"/>
      <c r="C37" s="66"/>
      <c r="D37" s="66"/>
      <c r="E37" s="66"/>
      <c r="F37" s="66"/>
      <c r="G37" s="66"/>
      <c r="H37" s="66"/>
      <c r="I37" s="150"/>
      <c r="J37" s="66"/>
      <c r="K37" s="67"/>
    </row>
    <row r="41" s="1" customFormat="1" ht="6.96" customHeight="1">
      <c r="B41" s="68"/>
      <c r="C41" s="69"/>
      <c r="D41" s="69"/>
      <c r="E41" s="69"/>
      <c r="F41" s="69"/>
      <c r="G41" s="69"/>
      <c r="H41" s="69"/>
      <c r="I41" s="151"/>
      <c r="J41" s="69"/>
      <c r="K41" s="152"/>
    </row>
    <row r="42" s="1" customFormat="1" ht="36.96" customHeight="1">
      <c r="B42" s="44"/>
      <c r="C42" s="28" t="s">
        <v>94</v>
      </c>
      <c r="D42" s="45"/>
      <c r="E42" s="45"/>
      <c r="F42" s="45"/>
      <c r="G42" s="45"/>
      <c r="H42" s="45"/>
      <c r="I42" s="128"/>
      <c r="J42" s="45"/>
      <c r="K42" s="49"/>
    </row>
    <row r="43" s="1" customFormat="1" ht="6.96" customHeight="1">
      <c r="B43" s="44"/>
      <c r="C43" s="45"/>
      <c r="D43" s="45"/>
      <c r="E43" s="45"/>
      <c r="F43" s="45"/>
      <c r="G43" s="45"/>
      <c r="H43" s="45"/>
      <c r="I43" s="128"/>
      <c r="J43" s="45"/>
      <c r="K43" s="49"/>
    </row>
    <row r="44" s="1" customFormat="1" ht="14.4" customHeight="1">
      <c r="B44" s="44"/>
      <c r="C44" s="38" t="s">
        <v>19</v>
      </c>
      <c r="D44" s="45"/>
      <c r="E44" s="45"/>
      <c r="F44" s="45"/>
      <c r="G44" s="45"/>
      <c r="H44" s="45"/>
      <c r="I44" s="128"/>
      <c r="J44" s="45"/>
      <c r="K44" s="49"/>
    </row>
    <row r="45" s="1" customFormat="1" ht="16.5" customHeight="1">
      <c r="B45" s="44"/>
      <c r="C45" s="45"/>
      <c r="D45" s="45"/>
      <c r="E45" s="127" t="str">
        <f>E7</f>
        <v>Jabloňová, Praha 10, č. akce 999366</v>
      </c>
      <c r="F45" s="38"/>
      <c r="G45" s="38"/>
      <c r="H45" s="38"/>
      <c r="I45" s="128"/>
      <c r="J45" s="45"/>
      <c r="K45" s="49"/>
    </row>
    <row r="46" s="1" customFormat="1" ht="14.4" customHeight="1">
      <c r="B46" s="44"/>
      <c r="C46" s="38" t="s">
        <v>91</v>
      </c>
      <c r="D46" s="45"/>
      <c r="E46" s="45"/>
      <c r="F46" s="45"/>
      <c r="G46" s="45"/>
      <c r="H46" s="45"/>
      <c r="I46" s="128"/>
      <c r="J46" s="45"/>
      <c r="K46" s="49"/>
    </row>
    <row r="47" s="1" customFormat="1" ht="17.25" customHeight="1">
      <c r="B47" s="44"/>
      <c r="C47" s="45"/>
      <c r="D47" s="45"/>
      <c r="E47" s="129" t="str">
        <f>E9</f>
        <v>02 - Ostatní</v>
      </c>
      <c r="F47" s="45"/>
      <c r="G47" s="45"/>
      <c r="H47" s="45"/>
      <c r="I47" s="128"/>
      <c r="J47" s="45"/>
      <c r="K47" s="49"/>
    </row>
    <row r="48" s="1" customFormat="1" ht="6.96" customHeight="1">
      <c r="B48" s="44"/>
      <c r="C48" s="45"/>
      <c r="D48" s="45"/>
      <c r="E48" s="45"/>
      <c r="F48" s="45"/>
      <c r="G48" s="45"/>
      <c r="H48" s="45"/>
      <c r="I48" s="128"/>
      <c r="J48" s="45"/>
      <c r="K48" s="49"/>
    </row>
    <row r="49" s="1" customFormat="1" ht="18" customHeight="1">
      <c r="B49" s="44"/>
      <c r="C49" s="38" t="s">
        <v>23</v>
      </c>
      <c r="D49" s="45"/>
      <c r="E49" s="45"/>
      <c r="F49" s="33" t="str">
        <f>F12</f>
        <v>Praha 10 Záběhlice</v>
      </c>
      <c r="G49" s="45"/>
      <c r="H49" s="45"/>
      <c r="I49" s="130" t="s">
        <v>25</v>
      </c>
      <c r="J49" s="131" t="str">
        <f>IF(J12="","",J12)</f>
        <v>26. 6. 2017</v>
      </c>
      <c r="K49" s="49"/>
    </row>
    <row r="50" s="1" customFormat="1" ht="6.96" customHeight="1">
      <c r="B50" s="44"/>
      <c r="C50" s="45"/>
      <c r="D50" s="45"/>
      <c r="E50" s="45"/>
      <c r="F50" s="45"/>
      <c r="G50" s="45"/>
      <c r="H50" s="45"/>
      <c r="I50" s="128"/>
      <c r="J50" s="45"/>
      <c r="K50" s="49"/>
    </row>
    <row r="51" s="1" customFormat="1">
      <c r="B51" s="44"/>
      <c r="C51" s="38" t="s">
        <v>27</v>
      </c>
      <c r="D51" s="45"/>
      <c r="E51" s="45"/>
      <c r="F51" s="33" t="str">
        <f>E15</f>
        <v>TSK Praha, a.s.</v>
      </c>
      <c r="G51" s="45"/>
      <c r="H51" s="45"/>
      <c r="I51" s="130" t="s">
        <v>33</v>
      </c>
      <c r="J51" s="42" t="str">
        <f>E21</f>
        <v>AVS Projekt s.r.o.</v>
      </c>
      <c r="K51" s="49"/>
    </row>
    <row r="52" s="1" customFormat="1" ht="14.4" customHeight="1">
      <c r="B52" s="44"/>
      <c r="C52" s="38" t="s">
        <v>31</v>
      </c>
      <c r="D52" s="45"/>
      <c r="E52" s="45"/>
      <c r="F52" s="33" t="str">
        <f>IF(E18="","",E18)</f>
        <v/>
      </c>
      <c r="G52" s="45"/>
      <c r="H52" s="45"/>
      <c r="I52" s="128"/>
      <c r="J52" s="153"/>
      <c r="K52" s="49"/>
    </row>
    <row r="53" s="1" customFormat="1" ht="10.32" customHeight="1">
      <c r="B53" s="44"/>
      <c r="C53" s="45"/>
      <c r="D53" s="45"/>
      <c r="E53" s="45"/>
      <c r="F53" s="45"/>
      <c r="G53" s="45"/>
      <c r="H53" s="45"/>
      <c r="I53" s="128"/>
      <c r="J53" s="45"/>
      <c r="K53" s="49"/>
    </row>
    <row r="54" s="1" customFormat="1" ht="29.28" customHeight="1">
      <c r="B54" s="44"/>
      <c r="C54" s="154" t="s">
        <v>95</v>
      </c>
      <c r="D54" s="143"/>
      <c r="E54" s="143"/>
      <c r="F54" s="143"/>
      <c r="G54" s="143"/>
      <c r="H54" s="143"/>
      <c r="I54" s="155"/>
      <c r="J54" s="156" t="s">
        <v>96</v>
      </c>
      <c r="K54" s="157"/>
    </row>
    <row r="55" s="1" customFormat="1" ht="10.32" customHeight="1">
      <c r="B55" s="44"/>
      <c r="C55" s="45"/>
      <c r="D55" s="45"/>
      <c r="E55" s="45"/>
      <c r="F55" s="45"/>
      <c r="G55" s="45"/>
      <c r="H55" s="45"/>
      <c r="I55" s="128"/>
      <c r="J55" s="45"/>
      <c r="K55" s="49"/>
    </row>
    <row r="56" s="1" customFormat="1" ht="29.28" customHeight="1">
      <c r="B56" s="44"/>
      <c r="C56" s="158" t="s">
        <v>97</v>
      </c>
      <c r="D56" s="45"/>
      <c r="E56" s="45"/>
      <c r="F56" s="45"/>
      <c r="G56" s="45"/>
      <c r="H56" s="45"/>
      <c r="I56" s="128"/>
      <c r="J56" s="139">
        <f>J80</f>
        <v>0</v>
      </c>
      <c r="K56" s="49"/>
      <c r="AU56" s="22" t="s">
        <v>98</v>
      </c>
    </row>
    <row r="57" s="7" customFormat="1" ht="24.96" customHeight="1">
      <c r="B57" s="159"/>
      <c r="C57" s="160"/>
      <c r="D57" s="161" t="s">
        <v>706</v>
      </c>
      <c r="E57" s="162"/>
      <c r="F57" s="162"/>
      <c r="G57" s="162"/>
      <c r="H57" s="162"/>
      <c r="I57" s="163"/>
      <c r="J57" s="164">
        <f>J81</f>
        <v>0</v>
      </c>
      <c r="K57" s="165"/>
    </row>
    <row r="58" s="8" customFormat="1" ht="19.92" customHeight="1">
      <c r="B58" s="166"/>
      <c r="C58" s="167"/>
      <c r="D58" s="168" t="s">
        <v>707</v>
      </c>
      <c r="E58" s="169"/>
      <c r="F58" s="169"/>
      <c r="G58" s="169"/>
      <c r="H58" s="169"/>
      <c r="I58" s="170"/>
      <c r="J58" s="171">
        <f>J82</f>
        <v>0</v>
      </c>
      <c r="K58" s="172"/>
    </row>
    <row r="59" s="8" customFormat="1" ht="19.92" customHeight="1">
      <c r="B59" s="166"/>
      <c r="C59" s="167"/>
      <c r="D59" s="168" t="s">
        <v>708</v>
      </c>
      <c r="E59" s="169"/>
      <c r="F59" s="169"/>
      <c r="G59" s="169"/>
      <c r="H59" s="169"/>
      <c r="I59" s="170"/>
      <c r="J59" s="171">
        <f>J84</f>
        <v>0</v>
      </c>
      <c r="K59" s="172"/>
    </row>
    <row r="60" s="8" customFormat="1" ht="19.92" customHeight="1">
      <c r="B60" s="166"/>
      <c r="C60" s="167"/>
      <c r="D60" s="168" t="s">
        <v>709</v>
      </c>
      <c r="E60" s="169"/>
      <c r="F60" s="169"/>
      <c r="G60" s="169"/>
      <c r="H60" s="169"/>
      <c r="I60" s="170"/>
      <c r="J60" s="171">
        <f>J86</f>
        <v>0</v>
      </c>
      <c r="K60" s="172"/>
    </row>
    <row r="61" s="1" customFormat="1" ht="21.84" customHeight="1">
      <c r="B61" s="44"/>
      <c r="C61" s="45"/>
      <c r="D61" s="45"/>
      <c r="E61" s="45"/>
      <c r="F61" s="45"/>
      <c r="G61" s="45"/>
      <c r="H61" s="45"/>
      <c r="I61" s="128"/>
      <c r="J61" s="45"/>
      <c r="K61" s="49"/>
    </row>
    <row r="62" s="1" customFormat="1" ht="6.96" customHeight="1">
      <c r="B62" s="65"/>
      <c r="C62" s="66"/>
      <c r="D62" s="66"/>
      <c r="E62" s="66"/>
      <c r="F62" s="66"/>
      <c r="G62" s="66"/>
      <c r="H62" s="66"/>
      <c r="I62" s="150"/>
      <c r="J62" s="66"/>
      <c r="K62" s="67"/>
    </row>
    <row r="66" s="1" customFormat="1" ht="6.96" customHeight="1">
      <c r="B66" s="68"/>
      <c r="C66" s="69"/>
      <c r="D66" s="69"/>
      <c r="E66" s="69"/>
      <c r="F66" s="69"/>
      <c r="G66" s="69"/>
      <c r="H66" s="69"/>
      <c r="I66" s="151"/>
      <c r="J66" s="69"/>
      <c r="K66" s="69"/>
      <c r="L66" s="44"/>
    </row>
    <row r="67" s="1" customFormat="1" ht="36.96" customHeight="1">
      <c r="B67" s="44"/>
      <c r="C67" s="70" t="s">
        <v>107</v>
      </c>
      <c r="L67" s="44"/>
    </row>
    <row r="68" s="1" customFormat="1" ht="6.96" customHeight="1">
      <c r="B68" s="44"/>
      <c r="L68" s="44"/>
    </row>
    <row r="69" s="1" customFormat="1" ht="14.4" customHeight="1">
      <c r="B69" s="44"/>
      <c r="C69" s="72" t="s">
        <v>19</v>
      </c>
      <c r="L69" s="44"/>
    </row>
    <row r="70" s="1" customFormat="1" ht="16.5" customHeight="1">
      <c r="B70" s="44"/>
      <c r="E70" s="173" t="str">
        <f>E7</f>
        <v>Jabloňová, Praha 10, č. akce 999366</v>
      </c>
      <c r="F70" s="72"/>
      <c r="G70" s="72"/>
      <c r="H70" s="72"/>
      <c r="L70" s="44"/>
    </row>
    <row r="71" s="1" customFormat="1" ht="14.4" customHeight="1">
      <c r="B71" s="44"/>
      <c r="C71" s="72" t="s">
        <v>91</v>
      </c>
      <c r="L71" s="44"/>
    </row>
    <row r="72" s="1" customFormat="1" ht="17.25" customHeight="1">
      <c r="B72" s="44"/>
      <c r="E72" s="75" t="str">
        <f>E9</f>
        <v>02 - Ostatní</v>
      </c>
      <c r="F72" s="1"/>
      <c r="G72" s="1"/>
      <c r="H72" s="1"/>
      <c r="L72" s="44"/>
    </row>
    <row r="73" s="1" customFormat="1" ht="6.96" customHeight="1">
      <c r="B73" s="44"/>
      <c r="L73" s="44"/>
    </row>
    <row r="74" s="1" customFormat="1" ht="18" customHeight="1">
      <c r="B74" s="44"/>
      <c r="C74" s="72" t="s">
        <v>23</v>
      </c>
      <c r="F74" s="174" t="str">
        <f>F12</f>
        <v>Praha 10 Záběhlice</v>
      </c>
      <c r="I74" s="175" t="s">
        <v>25</v>
      </c>
      <c r="J74" s="77" t="str">
        <f>IF(J12="","",J12)</f>
        <v>26. 6. 2017</v>
      </c>
      <c r="L74" s="44"/>
    </row>
    <row r="75" s="1" customFormat="1" ht="6.96" customHeight="1">
      <c r="B75" s="44"/>
      <c r="L75" s="44"/>
    </row>
    <row r="76" s="1" customFormat="1">
      <c r="B76" s="44"/>
      <c r="C76" s="72" t="s">
        <v>27</v>
      </c>
      <c r="F76" s="174" t="str">
        <f>E15</f>
        <v>TSK Praha, a.s.</v>
      </c>
      <c r="I76" s="175" t="s">
        <v>33</v>
      </c>
      <c r="J76" s="174" t="str">
        <f>E21</f>
        <v>AVS Projekt s.r.o.</v>
      </c>
      <c r="L76" s="44"/>
    </row>
    <row r="77" s="1" customFormat="1" ht="14.4" customHeight="1">
      <c r="B77" s="44"/>
      <c r="C77" s="72" t="s">
        <v>31</v>
      </c>
      <c r="F77" s="174" t="str">
        <f>IF(E18="","",E18)</f>
        <v/>
      </c>
      <c r="L77" s="44"/>
    </row>
    <row r="78" s="1" customFormat="1" ht="10.32" customHeight="1">
      <c r="B78" s="44"/>
      <c r="L78" s="44"/>
    </row>
    <row r="79" s="9" customFormat="1" ht="29.28" customHeight="1">
      <c r="B79" s="176"/>
      <c r="C79" s="177" t="s">
        <v>108</v>
      </c>
      <c r="D79" s="178" t="s">
        <v>56</v>
      </c>
      <c r="E79" s="178" t="s">
        <v>52</v>
      </c>
      <c r="F79" s="178" t="s">
        <v>109</v>
      </c>
      <c r="G79" s="178" t="s">
        <v>110</v>
      </c>
      <c r="H79" s="178" t="s">
        <v>111</v>
      </c>
      <c r="I79" s="179" t="s">
        <v>112</v>
      </c>
      <c r="J79" s="178" t="s">
        <v>96</v>
      </c>
      <c r="K79" s="180" t="s">
        <v>113</v>
      </c>
      <c r="L79" s="176"/>
      <c r="M79" s="90" t="s">
        <v>114</v>
      </c>
      <c r="N79" s="91" t="s">
        <v>41</v>
      </c>
      <c r="O79" s="91" t="s">
        <v>115</v>
      </c>
      <c r="P79" s="91" t="s">
        <v>116</v>
      </c>
      <c r="Q79" s="91" t="s">
        <v>117</v>
      </c>
      <c r="R79" s="91" t="s">
        <v>118</v>
      </c>
      <c r="S79" s="91" t="s">
        <v>119</v>
      </c>
      <c r="T79" s="92" t="s">
        <v>120</v>
      </c>
    </row>
    <row r="80" s="1" customFormat="1" ht="29.28" customHeight="1">
      <c r="B80" s="44"/>
      <c r="C80" s="94" t="s">
        <v>97</v>
      </c>
      <c r="J80" s="181">
        <f>BK80</f>
        <v>0</v>
      </c>
      <c r="L80" s="44"/>
      <c r="M80" s="93"/>
      <c r="N80" s="80"/>
      <c r="O80" s="80"/>
      <c r="P80" s="182">
        <f>P81</f>
        <v>0</v>
      </c>
      <c r="Q80" s="80"/>
      <c r="R80" s="182">
        <f>R81</f>
        <v>0.1386</v>
      </c>
      <c r="S80" s="80"/>
      <c r="T80" s="183">
        <f>T81</f>
        <v>0</v>
      </c>
      <c r="AT80" s="22" t="s">
        <v>70</v>
      </c>
      <c r="AU80" s="22" t="s">
        <v>98</v>
      </c>
      <c r="BK80" s="184">
        <f>BK81</f>
        <v>0</v>
      </c>
    </row>
    <row r="81" s="10" customFormat="1" ht="37.44" customHeight="1">
      <c r="B81" s="185"/>
      <c r="D81" s="186" t="s">
        <v>70</v>
      </c>
      <c r="E81" s="187" t="s">
        <v>710</v>
      </c>
      <c r="F81" s="187" t="s">
        <v>711</v>
      </c>
      <c r="I81" s="188"/>
      <c r="J81" s="189">
        <f>BK81</f>
        <v>0</v>
      </c>
      <c r="L81" s="185"/>
      <c r="M81" s="190"/>
      <c r="N81" s="191"/>
      <c r="O81" s="191"/>
      <c r="P81" s="192">
        <f>P82+P84+P86</f>
        <v>0</v>
      </c>
      <c r="Q81" s="191"/>
      <c r="R81" s="192">
        <f>R82+R84+R86</f>
        <v>0.1386</v>
      </c>
      <c r="S81" s="191"/>
      <c r="T81" s="193">
        <f>T82+T84+T86</f>
        <v>0</v>
      </c>
      <c r="AR81" s="186" t="s">
        <v>142</v>
      </c>
      <c r="AT81" s="194" t="s">
        <v>70</v>
      </c>
      <c r="AU81" s="194" t="s">
        <v>71</v>
      </c>
      <c r="AY81" s="186" t="s">
        <v>123</v>
      </c>
      <c r="BK81" s="195">
        <f>BK82+BK84+BK86</f>
        <v>0</v>
      </c>
    </row>
    <row r="82" s="10" customFormat="1" ht="19.92" customHeight="1">
      <c r="B82" s="185"/>
      <c r="D82" s="186" t="s">
        <v>70</v>
      </c>
      <c r="E82" s="228" t="s">
        <v>712</v>
      </c>
      <c r="F82" s="228" t="s">
        <v>713</v>
      </c>
      <c r="I82" s="188"/>
      <c r="J82" s="229">
        <f>BK82</f>
        <v>0</v>
      </c>
      <c r="L82" s="185"/>
      <c r="M82" s="190"/>
      <c r="N82" s="191"/>
      <c r="O82" s="191"/>
      <c r="P82" s="192">
        <f>P83</f>
        <v>0</v>
      </c>
      <c r="Q82" s="191"/>
      <c r="R82" s="192">
        <f>R83</f>
        <v>0</v>
      </c>
      <c r="S82" s="191"/>
      <c r="T82" s="193">
        <f>T83</f>
        <v>0</v>
      </c>
      <c r="AR82" s="186" t="s">
        <v>142</v>
      </c>
      <c r="AT82" s="194" t="s">
        <v>70</v>
      </c>
      <c r="AU82" s="194" t="s">
        <v>79</v>
      </c>
      <c r="AY82" s="186" t="s">
        <v>123</v>
      </c>
      <c r="BK82" s="195">
        <f>BK83</f>
        <v>0</v>
      </c>
    </row>
    <row r="83" s="1" customFormat="1" ht="16.5" customHeight="1">
      <c r="B83" s="196"/>
      <c r="C83" s="197" t="s">
        <v>79</v>
      </c>
      <c r="D83" s="197" t="s">
        <v>125</v>
      </c>
      <c r="E83" s="198" t="s">
        <v>714</v>
      </c>
      <c r="F83" s="199" t="s">
        <v>713</v>
      </c>
      <c r="G83" s="200" t="s">
        <v>715</v>
      </c>
      <c r="H83" s="201">
        <v>1</v>
      </c>
      <c r="I83" s="202"/>
      <c r="J83" s="203">
        <f>ROUND(I83*H83,2)</f>
        <v>0</v>
      </c>
      <c r="K83" s="199" t="s">
        <v>129</v>
      </c>
      <c r="L83" s="44"/>
      <c r="M83" s="204" t="s">
        <v>5</v>
      </c>
      <c r="N83" s="205" t="s">
        <v>42</v>
      </c>
      <c r="O83" s="45"/>
      <c r="P83" s="206">
        <f>O83*H83</f>
        <v>0</v>
      </c>
      <c r="Q83" s="206">
        <v>0</v>
      </c>
      <c r="R83" s="206">
        <f>Q83*H83</f>
        <v>0</v>
      </c>
      <c r="S83" s="206">
        <v>0</v>
      </c>
      <c r="T83" s="207">
        <f>S83*H83</f>
        <v>0</v>
      </c>
      <c r="AR83" s="22" t="s">
        <v>716</v>
      </c>
      <c r="AT83" s="22" t="s">
        <v>125</v>
      </c>
      <c r="AU83" s="22" t="s">
        <v>81</v>
      </c>
      <c r="AY83" s="22" t="s">
        <v>123</v>
      </c>
      <c r="BE83" s="208">
        <f>IF(N83="základní",J83,0)</f>
        <v>0</v>
      </c>
      <c r="BF83" s="208">
        <f>IF(N83="snížená",J83,0)</f>
        <v>0</v>
      </c>
      <c r="BG83" s="208">
        <f>IF(N83="zákl. přenesená",J83,0)</f>
        <v>0</v>
      </c>
      <c r="BH83" s="208">
        <f>IF(N83="sníž. přenesená",J83,0)</f>
        <v>0</v>
      </c>
      <c r="BI83" s="208">
        <f>IF(N83="nulová",J83,0)</f>
        <v>0</v>
      </c>
      <c r="BJ83" s="22" t="s">
        <v>79</v>
      </c>
      <c r="BK83" s="208">
        <f>ROUND(I83*H83,2)</f>
        <v>0</v>
      </c>
      <c r="BL83" s="22" t="s">
        <v>716</v>
      </c>
      <c r="BM83" s="22" t="s">
        <v>717</v>
      </c>
    </row>
    <row r="84" s="10" customFormat="1" ht="29.88" customHeight="1">
      <c r="B84" s="185"/>
      <c r="D84" s="186" t="s">
        <v>70</v>
      </c>
      <c r="E84" s="228" t="s">
        <v>718</v>
      </c>
      <c r="F84" s="228" t="s">
        <v>719</v>
      </c>
      <c r="I84" s="188"/>
      <c r="J84" s="229">
        <f>BK84</f>
        <v>0</v>
      </c>
      <c r="L84" s="185"/>
      <c r="M84" s="190"/>
      <c r="N84" s="191"/>
      <c r="O84" s="191"/>
      <c r="P84" s="192">
        <f>P85</f>
        <v>0</v>
      </c>
      <c r="Q84" s="191"/>
      <c r="R84" s="192">
        <f>R85</f>
        <v>0</v>
      </c>
      <c r="S84" s="191"/>
      <c r="T84" s="193">
        <f>T85</f>
        <v>0</v>
      </c>
      <c r="AR84" s="186" t="s">
        <v>142</v>
      </c>
      <c r="AT84" s="194" t="s">
        <v>70</v>
      </c>
      <c r="AU84" s="194" t="s">
        <v>79</v>
      </c>
      <c r="AY84" s="186" t="s">
        <v>123</v>
      </c>
      <c r="BK84" s="195">
        <f>BK85</f>
        <v>0</v>
      </c>
    </row>
    <row r="85" s="1" customFormat="1" ht="16.5" customHeight="1">
      <c r="B85" s="196"/>
      <c r="C85" s="197" t="s">
        <v>81</v>
      </c>
      <c r="D85" s="197" t="s">
        <v>125</v>
      </c>
      <c r="E85" s="198" t="s">
        <v>720</v>
      </c>
      <c r="F85" s="199" t="s">
        <v>721</v>
      </c>
      <c r="G85" s="200" t="s">
        <v>715</v>
      </c>
      <c r="H85" s="201">
        <v>1</v>
      </c>
      <c r="I85" s="202"/>
      <c r="J85" s="203">
        <f>ROUND(I85*H85,2)</f>
        <v>0</v>
      </c>
      <c r="K85" s="199" t="s">
        <v>129</v>
      </c>
      <c r="L85" s="44"/>
      <c r="M85" s="204" t="s">
        <v>5</v>
      </c>
      <c r="N85" s="205" t="s">
        <v>42</v>
      </c>
      <c r="O85" s="45"/>
      <c r="P85" s="206">
        <f>O85*H85</f>
        <v>0</v>
      </c>
      <c r="Q85" s="206">
        <v>0</v>
      </c>
      <c r="R85" s="206">
        <f>Q85*H85</f>
        <v>0</v>
      </c>
      <c r="S85" s="206">
        <v>0</v>
      </c>
      <c r="T85" s="207">
        <f>S85*H85</f>
        <v>0</v>
      </c>
      <c r="AR85" s="22" t="s">
        <v>716</v>
      </c>
      <c r="AT85" s="22" t="s">
        <v>125</v>
      </c>
      <c r="AU85" s="22" t="s">
        <v>81</v>
      </c>
      <c r="AY85" s="22" t="s">
        <v>123</v>
      </c>
      <c r="BE85" s="208">
        <f>IF(N85="základní",J85,0)</f>
        <v>0</v>
      </c>
      <c r="BF85" s="208">
        <f>IF(N85="snížená",J85,0)</f>
        <v>0</v>
      </c>
      <c r="BG85" s="208">
        <f>IF(N85="zákl. přenesená",J85,0)</f>
        <v>0</v>
      </c>
      <c r="BH85" s="208">
        <f>IF(N85="sníž. přenesená",J85,0)</f>
        <v>0</v>
      </c>
      <c r="BI85" s="208">
        <f>IF(N85="nulová",J85,0)</f>
        <v>0</v>
      </c>
      <c r="BJ85" s="22" t="s">
        <v>79</v>
      </c>
      <c r="BK85" s="208">
        <f>ROUND(I85*H85,2)</f>
        <v>0</v>
      </c>
      <c r="BL85" s="22" t="s">
        <v>716</v>
      </c>
      <c r="BM85" s="22" t="s">
        <v>722</v>
      </c>
    </row>
    <row r="86" s="10" customFormat="1" ht="29.88" customHeight="1">
      <c r="B86" s="185"/>
      <c r="D86" s="186" t="s">
        <v>70</v>
      </c>
      <c r="E86" s="228" t="s">
        <v>723</v>
      </c>
      <c r="F86" s="228" t="s">
        <v>724</v>
      </c>
      <c r="I86" s="188"/>
      <c r="J86" s="229">
        <f>BK86</f>
        <v>0</v>
      </c>
      <c r="L86" s="185"/>
      <c r="M86" s="190"/>
      <c r="N86" s="191"/>
      <c r="O86" s="191"/>
      <c r="P86" s="192">
        <f>SUM(P87:P93)</f>
        <v>0</v>
      </c>
      <c r="Q86" s="191"/>
      <c r="R86" s="192">
        <f>SUM(R87:R93)</f>
        <v>0.1386</v>
      </c>
      <c r="S86" s="191"/>
      <c r="T86" s="193">
        <f>SUM(T87:T93)</f>
        <v>0</v>
      </c>
      <c r="AR86" s="186" t="s">
        <v>142</v>
      </c>
      <c r="AT86" s="194" t="s">
        <v>70</v>
      </c>
      <c r="AU86" s="194" t="s">
        <v>79</v>
      </c>
      <c r="AY86" s="186" t="s">
        <v>123</v>
      </c>
      <c r="BK86" s="195">
        <f>SUM(BK87:BK93)</f>
        <v>0</v>
      </c>
    </row>
    <row r="87" s="1" customFormat="1" ht="16.5" customHeight="1">
      <c r="B87" s="196"/>
      <c r="C87" s="197" t="s">
        <v>135</v>
      </c>
      <c r="D87" s="197" t="s">
        <v>125</v>
      </c>
      <c r="E87" s="198" t="s">
        <v>725</v>
      </c>
      <c r="F87" s="199" t="s">
        <v>726</v>
      </c>
      <c r="G87" s="200" t="s">
        <v>128</v>
      </c>
      <c r="H87" s="201">
        <v>5</v>
      </c>
      <c r="I87" s="202"/>
      <c r="J87" s="203">
        <f>ROUND(I87*H87,2)</f>
        <v>0</v>
      </c>
      <c r="K87" s="199" t="s">
        <v>5</v>
      </c>
      <c r="L87" s="44"/>
      <c r="M87" s="204" t="s">
        <v>5</v>
      </c>
      <c r="N87" s="205" t="s">
        <v>42</v>
      </c>
      <c r="O87" s="45"/>
      <c r="P87" s="206">
        <f>O87*H87</f>
        <v>0</v>
      </c>
      <c r="Q87" s="206">
        <v>0.013860000000000001</v>
      </c>
      <c r="R87" s="206">
        <f>Q87*H87</f>
        <v>0.0693</v>
      </c>
      <c r="S87" s="206">
        <v>0</v>
      </c>
      <c r="T87" s="207">
        <f>S87*H87</f>
        <v>0</v>
      </c>
      <c r="AR87" s="22" t="s">
        <v>130</v>
      </c>
      <c r="AT87" s="22" t="s">
        <v>125</v>
      </c>
      <c r="AU87" s="22" t="s">
        <v>81</v>
      </c>
      <c r="AY87" s="22" t="s">
        <v>123</v>
      </c>
      <c r="BE87" s="208">
        <f>IF(N87="základní",J87,0)</f>
        <v>0</v>
      </c>
      <c r="BF87" s="208">
        <f>IF(N87="snížená",J87,0)</f>
        <v>0</v>
      </c>
      <c r="BG87" s="208">
        <f>IF(N87="zákl. přenesená",J87,0)</f>
        <v>0</v>
      </c>
      <c r="BH87" s="208">
        <f>IF(N87="sníž. přenesená",J87,0)</f>
        <v>0</v>
      </c>
      <c r="BI87" s="208">
        <f>IF(N87="nulová",J87,0)</f>
        <v>0</v>
      </c>
      <c r="BJ87" s="22" t="s">
        <v>79</v>
      </c>
      <c r="BK87" s="208">
        <f>ROUND(I87*H87,2)</f>
        <v>0</v>
      </c>
      <c r="BL87" s="22" t="s">
        <v>130</v>
      </c>
      <c r="BM87" s="22" t="s">
        <v>727</v>
      </c>
    </row>
    <row r="88" s="1" customFormat="1" ht="16.5" customHeight="1">
      <c r="B88" s="196"/>
      <c r="C88" s="197" t="s">
        <v>130</v>
      </c>
      <c r="D88" s="197" t="s">
        <v>125</v>
      </c>
      <c r="E88" s="198" t="s">
        <v>728</v>
      </c>
      <c r="F88" s="199" t="s">
        <v>729</v>
      </c>
      <c r="G88" s="200" t="s">
        <v>306</v>
      </c>
      <c r="H88" s="201">
        <v>1</v>
      </c>
      <c r="I88" s="202"/>
      <c r="J88" s="203">
        <f>ROUND(I88*H88,2)</f>
        <v>0</v>
      </c>
      <c r="K88" s="199" t="s">
        <v>5</v>
      </c>
      <c r="L88" s="44"/>
      <c r="M88" s="204" t="s">
        <v>5</v>
      </c>
      <c r="N88" s="205" t="s">
        <v>42</v>
      </c>
      <c r="O88" s="45"/>
      <c r="P88" s="206">
        <f>O88*H88</f>
        <v>0</v>
      </c>
      <c r="Q88" s="206">
        <v>0.013860000000000001</v>
      </c>
      <c r="R88" s="206">
        <f>Q88*H88</f>
        <v>0.013860000000000001</v>
      </c>
      <c r="S88" s="206">
        <v>0</v>
      </c>
      <c r="T88" s="207">
        <f>S88*H88</f>
        <v>0</v>
      </c>
      <c r="AR88" s="22" t="s">
        <v>130</v>
      </c>
      <c r="AT88" s="22" t="s">
        <v>125</v>
      </c>
      <c r="AU88" s="22" t="s">
        <v>81</v>
      </c>
      <c r="AY88" s="22" t="s">
        <v>123</v>
      </c>
      <c r="BE88" s="208">
        <f>IF(N88="základní",J88,0)</f>
        <v>0</v>
      </c>
      <c r="BF88" s="208">
        <f>IF(N88="snížená",J88,0)</f>
        <v>0</v>
      </c>
      <c r="BG88" s="208">
        <f>IF(N88="zákl. přenesená",J88,0)</f>
        <v>0</v>
      </c>
      <c r="BH88" s="208">
        <f>IF(N88="sníž. přenesená",J88,0)</f>
        <v>0</v>
      </c>
      <c r="BI88" s="208">
        <f>IF(N88="nulová",J88,0)</f>
        <v>0</v>
      </c>
      <c r="BJ88" s="22" t="s">
        <v>79</v>
      </c>
      <c r="BK88" s="208">
        <f>ROUND(I88*H88,2)</f>
        <v>0</v>
      </c>
      <c r="BL88" s="22" t="s">
        <v>130</v>
      </c>
      <c r="BM88" s="22" t="s">
        <v>730</v>
      </c>
    </row>
    <row r="89" s="1" customFormat="1" ht="16.5" customHeight="1">
      <c r="B89" s="196"/>
      <c r="C89" s="197" t="s">
        <v>158</v>
      </c>
      <c r="D89" s="197" t="s">
        <v>125</v>
      </c>
      <c r="E89" s="198" t="s">
        <v>731</v>
      </c>
      <c r="F89" s="199" t="s">
        <v>732</v>
      </c>
      <c r="G89" s="200" t="s">
        <v>306</v>
      </c>
      <c r="H89" s="201">
        <v>1</v>
      </c>
      <c r="I89" s="202"/>
      <c r="J89" s="203">
        <f>ROUND(I89*H89,2)</f>
        <v>0</v>
      </c>
      <c r="K89" s="199" t="s">
        <v>5</v>
      </c>
      <c r="L89" s="44"/>
      <c r="M89" s="204" t="s">
        <v>5</v>
      </c>
      <c r="N89" s="205" t="s">
        <v>42</v>
      </c>
      <c r="O89" s="45"/>
      <c r="P89" s="206">
        <f>O89*H89</f>
        <v>0</v>
      </c>
      <c r="Q89" s="206">
        <v>0</v>
      </c>
      <c r="R89" s="206">
        <f>Q89*H89</f>
        <v>0</v>
      </c>
      <c r="S89" s="206">
        <v>0</v>
      </c>
      <c r="T89" s="207">
        <f>S89*H89</f>
        <v>0</v>
      </c>
      <c r="AR89" s="22" t="s">
        <v>130</v>
      </c>
      <c r="AT89" s="22" t="s">
        <v>125</v>
      </c>
      <c r="AU89" s="22" t="s">
        <v>81</v>
      </c>
      <c r="AY89" s="22" t="s">
        <v>123</v>
      </c>
      <c r="BE89" s="208">
        <f>IF(N89="základní",J89,0)</f>
        <v>0</v>
      </c>
      <c r="BF89" s="208">
        <f>IF(N89="snížená",J89,0)</f>
        <v>0</v>
      </c>
      <c r="BG89" s="208">
        <f>IF(N89="zákl. přenesená",J89,0)</f>
        <v>0</v>
      </c>
      <c r="BH89" s="208">
        <f>IF(N89="sníž. přenesená",J89,0)</f>
        <v>0</v>
      </c>
      <c r="BI89" s="208">
        <f>IF(N89="nulová",J89,0)</f>
        <v>0</v>
      </c>
      <c r="BJ89" s="22" t="s">
        <v>79</v>
      </c>
      <c r="BK89" s="208">
        <f>ROUND(I89*H89,2)</f>
        <v>0</v>
      </c>
      <c r="BL89" s="22" t="s">
        <v>130</v>
      </c>
      <c r="BM89" s="22" t="s">
        <v>733</v>
      </c>
    </row>
    <row r="90" s="1" customFormat="1" ht="16.5" customHeight="1">
      <c r="B90" s="196"/>
      <c r="C90" s="197" t="s">
        <v>142</v>
      </c>
      <c r="D90" s="197" t="s">
        <v>125</v>
      </c>
      <c r="E90" s="198" t="s">
        <v>734</v>
      </c>
      <c r="F90" s="199" t="s">
        <v>735</v>
      </c>
      <c r="G90" s="200" t="s">
        <v>306</v>
      </c>
      <c r="H90" s="201">
        <v>1</v>
      </c>
      <c r="I90" s="202"/>
      <c r="J90" s="203">
        <f>ROUND(I90*H90,2)</f>
        <v>0</v>
      </c>
      <c r="K90" s="199" t="s">
        <v>5</v>
      </c>
      <c r="L90" s="44"/>
      <c r="M90" s="204" t="s">
        <v>5</v>
      </c>
      <c r="N90" s="205" t="s">
        <v>42</v>
      </c>
      <c r="O90" s="45"/>
      <c r="P90" s="206">
        <f>O90*H90</f>
        <v>0</v>
      </c>
      <c r="Q90" s="206">
        <v>0.013860000000000001</v>
      </c>
      <c r="R90" s="206">
        <f>Q90*H90</f>
        <v>0.013860000000000001</v>
      </c>
      <c r="S90" s="206">
        <v>0</v>
      </c>
      <c r="T90" s="207">
        <f>S90*H90</f>
        <v>0</v>
      </c>
      <c r="AR90" s="22" t="s">
        <v>130</v>
      </c>
      <c r="AT90" s="22" t="s">
        <v>125</v>
      </c>
      <c r="AU90" s="22" t="s">
        <v>81</v>
      </c>
      <c r="AY90" s="22" t="s">
        <v>123</v>
      </c>
      <c r="BE90" s="208">
        <f>IF(N90="základní",J90,0)</f>
        <v>0</v>
      </c>
      <c r="BF90" s="208">
        <f>IF(N90="snížená",J90,0)</f>
        <v>0</v>
      </c>
      <c r="BG90" s="208">
        <f>IF(N90="zákl. přenesená",J90,0)</f>
        <v>0</v>
      </c>
      <c r="BH90" s="208">
        <f>IF(N90="sníž. přenesená",J90,0)</f>
        <v>0</v>
      </c>
      <c r="BI90" s="208">
        <f>IF(N90="nulová",J90,0)</f>
        <v>0</v>
      </c>
      <c r="BJ90" s="22" t="s">
        <v>79</v>
      </c>
      <c r="BK90" s="208">
        <f>ROUND(I90*H90,2)</f>
        <v>0</v>
      </c>
      <c r="BL90" s="22" t="s">
        <v>130</v>
      </c>
      <c r="BM90" s="22" t="s">
        <v>736</v>
      </c>
    </row>
    <row r="91" s="1" customFormat="1" ht="16.5" customHeight="1">
      <c r="B91" s="196"/>
      <c r="C91" s="197" t="s">
        <v>150</v>
      </c>
      <c r="D91" s="197" t="s">
        <v>125</v>
      </c>
      <c r="E91" s="198" t="s">
        <v>737</v>
      </c>
      <c r="F91" s="199" t="s">
        <v>738</v>
      </c>
      <c r="G91" s="200" t="s">
        <v>306</v>
      </c>
      <c r="H91" s="201">
        <v>2</v>
      </c>
      <c r="I91" s="202"/>
      <c r="J91" s="203">
        <f>ROUND(I91*H91,2)</f>
        <v>0</v>
      </c>
      <c r="K91" s="199" t="s">
        <v>5</v>
      </c>
      <c r="L91" s="44"/>
      <c r="M91" s="204" t="s">
        <v>5</v>
      </c>
      <c r="N91" s="205" t="s">
        <v>42</v>
      </c>
      <c r="O91" s="45"/>
      <c r="P91" s="206">
        <f>O91*H91</f>
        <v>0</v>
      </c>
      <c r="Q91" s="206">
        <v>0.013860000000000001</v>
      </c>
      <c r="R91" s="206">
        <f>Q91*H91</f>
        <v>0.027720000000000002</v>
      </c>
      <c r="S91" s="206">
        <v>0</v>
      </c>
      <c r="T91" s="207">
        <f>S91*H91</f>
        <v>0</v>
      </c>
      <c r="AR91" s="22" t="s">
        <v>130</v>
      </c>
      <c r="AT91" s="22" t="s">
        <v>125</v>
      </c>
      <c r="AU91" s="22" t="s">
        <v>81</v>
      </c>
      <c r="AY91" s="22" t="s">
        <v>123</v>
      </c>
      <c r="BE91" s="208">
        <f>IF(N91="základní",J91,0)</f>
        <v>0</v>
      </c>
      <c r="BF91" s="208">
        <f>IF(N91="snížená",J91,0)</f>
        <v>0</v>
      </c>
      <c r="BG91" s="208">
        <f>IF(N91="zákl. přenesená",J91,0)</f>
        <v>0</v>
      </c>
      <c r="BH91" s="208">
        <f>IF(N91="sníž. přenesená",J91,0)</f>
        <v>0</v>
      </c>
      <c r="BI91" s="208">
        <f>IF(N91="nulová",J91,0)</f>
        <v>0</v>
      </c>
      <c r="BJ91" s="22" t="s">
        <v>79</v>
      </c>
      <c r="BK91" s="208">
        <f>ROUND(I91*H91,2)</f>
        <v>0</v>
      </c>
      <c r="BL91" s="22" t="s">
        <v>130</v>
      </c>
      <c r="BM91" s="22" t="s">
        <v>739</v>
      </c>
    </row>
    <row r="92" s="1" customFormat="1" ht="16.5" customHeight="1">
      <c r="B92" s="196"/>
      <c r="C92" s="197" t="s">
        <v>146</v>
      </c>
      <c r="D92" s="197" t="s">
        <v>125</v>
      </c>
      <c r="E92" s="198" t="s">
        <v>740</v>
      </c>
      <c r="F92" s="199" t="s">
        <v>741</v>
      </c>
      <c r="G92" s="200" t="s">
        <v>5</v>
      </c>
      <c r="H92" s="201">
        <v>1</v>
      </c>
      <c r="I92" s="202"/>
      <c r="J92" s="203">
        <f>ROUND(I92*H92,2)</f>
        <v>0</v>
      </c>
      <c r="K92" s="199" t="s">
        <v>5</v>
      </c>
      <c r="L92" s="44"/>
      <c r="M92" s="204" t="s">
        <v>5</v>
      </c>
      <c r="N92" s="205" t="s">
        <v>42</v>
      </c>
      <c r="O92" s="45"/>
      <c r="P92" s="206">
        <f>O92*H92</f>
        <v>0</v>
      </c>
      <c r="Q92" s="206">
        <v>0.013860000000000001</v>
      </c>
      <c r="R92" s="206">
        <f>Q92*H92</f>
        <v>0.013860000000000001</v>
      </c>
      <c r="S92" s="206">
        <v>0</v>
      </c>
      <c r="T92" s="207">
        <f>S92*H92</f>
        <v>0</v>
      </c>
      <c r="AR92" s="22" t="s">
        <v>130</v>
      </c>
      <c r="AT92" s="22" t="s">
        <v>125</v>
      </c>
      <c r="AU92" s="22" t="s">
        <v>81</v>
      </c>
      <c r="AY92" s="22" t="s">
        <v>123</v>
      </c>
      <c r="BE92" s="208">
        <f>IF(N92="základní",J92,0)</f>
        <v>0</v>
      </c>
      <c r="BF92" s="208">
        <f>IF(N92="snížená",J92,0)</f>
        <v>0</v>
      </c>
      <c r="BG92" s="208">
        <f>IF(N92="zákl. přenesená",J92,0)</f>
        <v>0</v>
      </c>
      <c r="BH92" s="208">
        <f>IF(N92="sníž. přenesená",J92,0)</f>
        <v>0</v>
      </c>
      <c r="BI92" s="208">
        <f>IF(N92="nulová",J92,0)</f>
        <v>0</v>
      </c>
      <c r="BJ92" s="22" t="s">
        <v>79</v>
      </c>
      <c r="BK92" s="208">
        <f>ROUND(I92*H92,2)</f>
        <v>0</v>
      </c>
      <c r="BL92" s="22" t="s">
        <v>130</v>
      </c>
      <c r="BM92" s="22" t="s">
        <v>742</v>
      </c>
    </row>
    <row r="93" s="1" customFormat="1" ht="16.5" customHeight="1">
      <c r="B93" s="196"/>
      <c r="C93" s="197" t="s">
        <v>154</v>
      </c>
      <c r="D93" s="197" t="s">
        <v>125</v>
      </c>
      <c r="E93" s="198" t="s">
        <v>743</v>
      </c>
      <c r="F93" s="199" t="s">
        <v>744</v>
      </c>
      <c r="G93" s="200" t="s">
        <v>306</v>
      </c>
      <c r="H93" s="201">
        <v>1</v>
      </c>
      <c r="I93" s="202"/>
      <c r="J93" s="203">
        <f>ROUND(I93*H93,2)</f>
        <v>0</v>
      </c>
      <c r="K93" s="199" t="s">
        <v>5</v>
      </c>
      <c r="L93" s="44"/>
      <c r="M93" s="204" t="s">
        <v>5</v>
      </c>
      <c r="N93" s="230" t="s">
        <v>42</v>
      </c>
      <c r="O93" s="231"/>
      <c r="P93" s="232">
        <f>O93*H93</f>
        <v>0</v>
      </c>
      <c r="Q93" s="232">
        <v>0</v>
      </c>
      <c r="R93" s="232">
        <f>Q93*H93</f>
        <v>0</v>
      </c>
      <c r="S93" s="232">
        <v>0</v>
      </c>
      <c r="T93" s="233">
        <f>S93*H93</f>
        <v>0</v>
      </c>
      <c r="AR93" s="22" t="s">
        <v>130</v>
      </c>
      <c r="AT93" s="22" t="s">
        <v>125</v>
      </c>
      <c r="AU93" s="22" t="s">
        <v>81</v>
      </c>
      <c r="AY93" s="22" t="s">
        <v>123</v>
      </c>
      <c r="BE93" s="208">
        <f>IF(N93="základní",J93,0)</f>
        <v>0</v>
      </c>
      <c r="BF93" s="208">
        <f>IF(N93="snížená",J93,0)</f>
        <v>0</v>
      </c>
      <c r="BG93" s="208">
        <f>IF(N93="zákl. přenesená",J93,0)</f>
        <v>0</v>
      </c>
      <c r="BH93" s="208">
        <f>IF(N93="sníž. přenesená",J93,0)</f>
        <v>0</v>
      </c>
      <c r="BI93" s="208">
        <f>IF(N93="nulová",J93,0)</f>
        <v>0</v>
      </c>
      <c r="BJ93" s="22" t="s">
        <v>79</v>
      </c>
      <c r="BK93" s="208">
        <f>ROUND(I93*H93,2)</f>
        <v>0</v>
      </c>
      <c r="BL93" s="22" t="s">
        <v>130</v>
      </c>
      <c r="BM93" s="22" t="s">
        <v>745</v>
      </c>
    </row>
    <row r="94" s="1" customFormat="1" ht="6.96" customHeight="1">
      <c r="B94" s="65"/>
      <c r="C94" s="66"/>
      <c r="D94" s="66"/>
      <c r="E94" s="66"/>
      <c r="F94" s="66"/>
      <c r="G94" s="66"/>
      <c r="H94" s="66"/>
      <c r="I94" s="150"/>
      <c r="J94" s="66"/>
      <c r="K94" s="66"/>
      <c r="L94" s="44"/>
    </row>
  </sheetData>
  <autoFilter ref="C79:K93"/>
  <mergeCells count="10">
    <mergeCell ref="E7:H7"/>
    <mergeCell ref="E9:H9"/>
    <mergeCell ref="E24:H24"/>
    <mergeCell ref="E45:H45"/>
    <mergeCell ref="E47:H47"/>
    <mergeCell ref="J51:J52"/>
    <mergeCell ref="E70:H70"/>
    <mergeCell ref="E72:H72"/>
    <mergeCell ref="G1:H1"/>
    <mergeCell ref="L2:V2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Normal="100" zoomScaleSheetLayoutView="60" zoomScalePageLayoutView="100" workbookViewId="0"/>
  </sheetViews>
  <sheetFormatPr defaultRowHeight="13.5"/>
  <cols>
    <col min="1" max="1" width="8.33" style="234" customWidth="1"/>
    <col min="2" max="2" width="1.664063" style="234" customWidth="1"/>
    <col min="3" max="4" width="5" style="234" customWidth="1"/>
    <col min="5" max="5" width="11.67" style="234" customWidth="1"/>
    <col min="6" max="6" width="9.17" style="234" customWidth="1"/>
    <col min="7" max="7" width="5" style="234" customWidth="1"/>
    <col min="8" max="8" width="77.83" style="234" customWidth="1"/>
    <col min="9" max="10" width="20" style="234" customWidth="1"/>
    <col min="11" max="11" width="1.664063" style="234" customWidth="1"/>
  </cols>
  <sheetData>
    <row r="1" ht="37.5" customHeight="1"/>
    <row r="2" ht="7.5" customHeight="1">
      <c r="B2" s="235"/>
      <c r="C2" s="236"/>
      <c r="D2" s="236"/>
      <c r="E2" s="236"/>
      <c r="F2" s="236"/>
      <c r="G2" s="236"/>
      <c r="H2" s="236"/>
      <c r="I2" s="236"/>
      <c r="J2" s="236"/>
      <c r="K2" s="237"/>
    </row>
    <row r="3" s="12" customFormat="1" ht="45" customHeight="1">
      <c r="B3" s="238"/>
      <c r="C3" s="239" t="s">
        <v>746</v>
      </c>
      <c r="D3" s="239"/>
      <c r="E3" s="239"/>
      <c r="F3" s="239"/>
      <c r="G3" s="239"/>
      <c r="H3" s="239"/>
      <c r="I3" s="239"/>
      <c r="J3" s="239"/>
      <c r="K3" s="240"/>
    </row>
    <row r="4" ht="25.5" customHeight="1">
      <c r="B4" s="241"/>
      <c r="C4" s="242" t="s">
        <v>747</v>
      </c>
      <c r="D4" s="242"/>
      <c r="E4" s="242"/>
      <c r="F4" s="242"/>
      <c r="G4" s="242"/>
      <c r="H4" s="242"/>
      <c r="I4" s="242"/>
      <c r="J4" s="242"/>
      <c r="K4" s="243"/>
    </row>
    <row r="5" ht="5.25" customHeight="1">
      <c r="B5" s="241"/>
      <c r="C5" s="244"/>
      <c r="D5" s="244"/>
      <c r="E5" s="244"/>
      <c r="F5" s="244"/>
      <c r="G5" s="244"/>
      <c r="H5" s="244"/>
      <c r="I5" s="244"/>
      <c r="J5" s="244"/>
      <c r="K5" s="243"/>
    </row>
    <row r="6" ht="15" customHeight="1">
      <c r="B6" s="241"/>
      <c r="C6" s="245" t="s">
        <v>748</v>
      </c>
      <c r="D6" s="245"/>
      <c r="E6" s="245"/>
      <c r="F6" s="245"/>
      <c r="G6" s="245"/>
      <c r="H6" s="245"/>
      <c r="I6" s="245"/>
      <c r="J6" s="245"/>
      <c r="K6" s="243"/>
    </row>
    <row r="7" ht="15" customHeight="1">
      <c r="B7" s="246"/>
      <c r="C7" s="245" t="s">
        <v>749</v>
      </c>
      <c r="D7" s="245"/>
      <c r="E7" s="245"/>
      <c r="F7" s="245"/>
      <c r="G7" s="245"/>
      <c r="H7" s="245"/>
      <c r="I7" s="245"/>
      <c r="J7" s="245"/>
      <c r="K7" s="243"/>
    </row>
    <row r="8" ht="12.75" customHeight="1">
      <c r="B8" s="246"/>
      <c r="C8" s="245"/>
      <c r="D8" s="245"/>
      <c r="E8" s="245"/>
      <c r="F8" s="245"/>
      <c r="G8" s="245"/>
      <c r="H8" s="245"/>
      <c r="I8" s="245"/>
      <c r="J8" s="245"/>
      <c r="K8" s="243"/>
    </row>
    <row r="9" ht="15" customHeight="1">
      <c r="B9" s="246"/>
      <c r="C9" s="245" t="s">
        <v>750</v>
      </c>
      <c r="D9" s="245"/>
      <c r="E9" s="245"/>
      <c r="F9" s="245"/>
      <c r="G9" s="245"/>
      <c r="H9" s="245"/>
      <c r="I9" s="245"/>
      <c r="J9" s="245"/>
      <c r="K9" s="243"/>
    </row>
    <row r="10" ht="15" customHeight="1">
      <c r="B10" s="246"/>
      <c r="C10" s="245"/>
      <c r="D10" s="245" t="s">
        <v>751</v>
      </c>
      <c r="E10" s="245"/>
      <c r="F10" s="245"/>
      <c r="G10" s="245"/>
      <c r="H10" s="245"/>
      <c r="I10" s="245"/>
      <c r="J10" s="245"/>
      <c r="K10" s="243"/>
    </row>
    <row r="11" ht="15" customHeight="1">
      <c r="B11" s="246"/>
      <c r="C11" s="247"/>
      <c r="D11" s="245" t="s">
        <v>752</v>
      </c>
      <c r="E11" s="245"/>
      <c r="F11" s="245"/>
      <c r="G11" s="245"/>
      <c r="H11" s="245"/>
      <c r="I11" s="245"/>
      <c r="J11" s="245"/>
      <c r="K11" s="243"/>
    </row>
    <row r="12" ht="12.75" customHeight="1">
      <c r="B12" s="246"/>
      <c r="C12" s="247"/>
      <c r="D12" s="247"/>
      <c r="E12" s="247"/>
      <c r="F12" s="247"/>
      <c r="G12" s="247"/>
      <c r="H12" s="247"/>
      <c r="I12" s="247"/>
      <c r="J12" s="247"/>
      <c r="K12" s="243"/>
    </row>
    <row r="13" ht="15" customHeight="1">
      <c r="B13" s="246"/>
      <c r="C13" s="247"/>
      <c r="D13" s="245" t="s">
        <v>753</v>
      </c>
      <c r="E13" s="245"/>
      <c r="F13" s="245"/>
      <c r="G13" s="245"/>
      <c r="H13" s="245"/>
      <c r="I13" s="245"/>
      <c r="J13" s="245"/>
      <c r="K13" s="243"/>
    </row>
    <row r="14" ht="15" customHeight="1">
      <c r="B14" s="246"/>
      <c r="C14" s="247"/>
      <c r="D14" s="245" t="s">
        <v>754</v>
      </c>
      <c r="E14" s="245"/>
      <c r="F14" s="245"/>
      <c r="G14" s="245"/>
      <c r="H14" s="245"/>
      <c r="I14" s="245"/>
      <c r="J14" s="245"/>
      <c r="K14" s="243"/>
    </row>
    <row r="15" ht="15" customHeight="1">
      <c r="B15" s="246"/>
      <c r="C15" s="247"/>
      <c r="D15" s="245" t="s">
        <v>755</v>
      </c>
      <c r="E15" s="245"/>
      <c r="F15" s="245"/>
      <c r="G15" s="245"/>
      <c r="H15" s="245"/>
      <c r="I15" s="245"/>
      <c r="J15" s="245"/>
      <c r="K15" s="243"/>
    </row>
    <row r="16" ht="15" customHeight="1">
      <c r="B16" s="246"/>
      <c r="C16" s="247"/>
      <c r="D16" s="247"/>
      <c r="E16" s="248" t="s">
        <v>78</v>
      </c>
      <c r="F16" s="245" t="s">
        <v>756</v>
      </c>
      <c r="G16" s="245"/>
      <c r="H16" s="245"/>
      <c r="I16" s="245"/>
      <c r="J16" s="245"/>
      <c r="K16" s="243"/>
    </row>
    <row r="17" ht="15" customHeight="1">
      <c r="B17" s="246"/>
      <c r="C17" s="247"/>
      <c r="D17" s="247"/>
      <c r="E17" s="248" t="s">
        <v>757</v>
      </c>
      <c r="F17" s="245" t="s">
        <v>758</v>
      </c>
      <c r="G17" s="245"/>
      <c r="H17" s="245"/>
      <c r="I17" s="245"/>
      <c r="J17" s="245"/>
      <c r="K17" s="243"/>
    </row>
    <row r="18" ht="15" customHeight="1">
      <c r="B18" s="246"/>
      <c r="C18" s="247"/>
      <c r="D18" s="247"/>
      <c r="E18" s="248" t="s">
        <v>759</v>
      </c>
      <c r="F18" s="245" t="s">
        <v>760</v>
      </c>
      <c r="G18" s="245"/>
      <c r="H18" s="245"/>
      <c r="I18" s="245"/>
      <c r="J18" s="245"/>
      <c r="K18" s="243"/>
    </row>
    <row r="19" ht="15" customHeight="1">
      <c r="B19" s="246"/>
      <c r="C19" s="247"/>
      <c r="D19" s="247"/>
      <c r="E19" s="248" t="s">
        <v>761</v>
      </c>
      <c r="F19" s="245" t="s">
        <v>762</v>
      </c>
      <c r="G19" s="245"/>
      <c r="H19" s="245"/>
      <c r="I19" s="245"/>
      <c r="J19" s="245"/>
      <c r="K19" s="243"/>
    </row>
    <row r="20" ht="15" customHeight="1">
      <c r="B20" s="246"/>
      <c r="C20" s="247"/>
      <c r="D20" s="247"/>
      <c r="E20" s="248" t="s">
        <v>763</v>
      </c>
      <c r="F20" s="245" t="s">
        <v>83</v>
      </c>
      <c r="G20" s="245"/>
      <c r="H20" s="245"/>
      <c r="I20" s="245"/>
      <c r="J20" s="245"/>
      <c r="K20" s="243"/>
    </row>
    <row r="21" ht="15" customHeight="1">
      <c r="B21" s="246"/>
      <c r="C21" s="247"/>
      <c r="D21" s="247"/>
      <c r="E21" s="248" t="s">
        <v>764</v>
      </c>
      <c r="F21" s="245" t="s">
        <v>765</v>
      </c>
      <c r="G21" s="245"/>
      <c r="H21" s="245"/>
      <c r="I21" s="245"/>
      <c r="J21" s="245"/>
      <c r="K21" s="243"/>
    </row>
    <row r="22" ht="12.75" customHeight="1">
      <c r="B22" s="246"/>
      <c r="C22" s="247"/>
      <c r="D22" s="247"/>
      <c r="E22" s="247"/>
      <c r="F22" s="247"/>
      <c r="G22" s="247"/>
      <c r="H22" s="247"/>
      <c r="I22" s="247"/>
      <c r="J22" s="247"/>
      <c r="K22" s="243"/>
    </row>
    <row r="23" ht="15" customHeight="1">
      <c r="B23" s="246"/>
      <c r="C23" s="245" t="s">
        <v>766</v>
      </c>
      <c r="D23" s="245"/>
      <c r="E23" s="245"/>
      <c r="F23" s="245"/>
      <c r="G23" s="245"/>
      <c r="H23" s="245"/>
      <c r="I23" s="245"/>
      <c r="J23" s="245"/>
      <c r="K23" s="243"/>
    </row>
    <row r="24" ht="15" customHeight="1">
      <c r="B24" s="246"/>
      <c r="C24" s="245" t="s">
        <v>767</v>
      </c>
      <c r="D24" s="245"/>
      <c r="E24" s="245"/>
      <c r="F24" s="245"/>
      <c r="G24" s="245"/>
      <c r="H24" s="245"/>
      <c r="I24" s="245"/>
      <c r="J24" s="245"/>
      <c r="K24" s="243"/>
    </row>
    <row r="25" ht="15" customHeight="1">
      <c r="B25" s="246"/>
      <c r="C25" s="245"/>
      <c r="D25" s="245" t="s">
        <v>768</v>
      </c>
      <c r="E25" s="245"/>
      <c r="F25" s="245"/>
      <c r="G25" s="245"/>
      <c r="H25" s="245"/>
      <c r="I25" s="245"/>
      <c r="J25" s="245"/>
      <c r="K25" s="243"/>
    </row>
    <row r="26" ht="15" customHeight="1">
      <c r="B26" s="246"/>
      <c r="C26" s="247"/>
      <c r="D26" s="245" t="s">
        <v>769</v>
      </c>
      <c r="E26" s="245"/>
      <c r="F26" s="245"/>
      <c r="G26" s="245"/>
      <c r="H26" s="245"/>
      <c r="I26" s="245"/>
      <c r="J26" s="245"/>
      <c r="K26" s="243"/>
    </row>
    <row r="27" ht="12.75" customHeight="1">
      <c r="B27" s="246"/>
      <c r="C27" s="247"/>
      <c r="D27" s="247"/>
      <c r="E27" s="247"/>
      <c r="F27" s="247"/>
      <c r="G27" s="247"/>
      <c r="H27" s="247"/>
      <c r="I27" s="247"/>
      <c r="J27" s="247"/>
      <c r="K27" s="243"/>
    </row>
    <row r="28" ht="15" customHeight="1">
      <c r="B28" s="246"/>
      <c r="C28" s="247"/>
      <c r="D28" s="245" t="s">
        <v>770</v>
      </c>
      <c r="E28" s="245"/>
      <c r="F28" s="245"/>
      <c r="G28" s="245"/>
      <c r="H28" s="245"/>
      <c r="I28" s="245"/>
      <c r="J28" s="245"/>
      <c r="K28" s="243"/>
    </row>
    <row r="29" ht="15" customHeight="1">
      <c r="B29" s="246"/>
      <c r="C29" s="247"/>
      <c r="D29" s="245" t="s">
        <v>771</v>
      </c>
      <c r="E29" s="245"/>
      <c r="F29" s="245"/>
      <c r="G29" s="245"/>
      <c r="H29" s="245"/>
      <c r="I29" s="245"/>
      <c r="J29" s="245"/>
      <c r="K29" s="243"/>
    </row>
    <row r="30" ht="12.75" customHeight="1">
      <c r="B30" s="246"/>
      <c r="C30" s="247"/>
      <c r="D30" s="247"/>
      <c r="E30" s="247"/>
      <c r="F30" s="247"/>
      <c r="G30" s="247"/>
      <c r="H30" s="247"/>
      <c r="I30" s="247"/>
      <c r="J30" s="247"/>
      <c r="K30" s="243"/>
    </row>
    <row r="31" ht="15" customHeight="1">
      <c r="B31" s="246"/>
      <c r="C31" s="247"/>
      <c r="D31" s="245" t="s">
        <v>772</v>
      </c>
      <c r="E31" s="245"/>
      <c r="F31" s="245"/>
      <c r="G31" s="245"/>
      <c r="H31" s="245"/>
      <c r="I31" s="245"/>
      <c r="J31" s="245"/>
      <c r="K31" s="243"/>
    </row>
    <row r="32" ht="15" customHeight="1">
      <c r="B32" s="246"/>
      <c r="C32" s="247"/>
      <c r="D32" s="245" t="s">
        <v>773</v>
      </c>
      <c r="E32" s="245"/>
      <c r="F32" s="245"/>
      <c r="G32" s="245"/>
      <c r="H32" s="245"/>
      <c r="I32" s="245"/>
      <c r="J32" s="245"/>
      <c r="K32" s="243"/>
    </row>
    <row r="33" ht="15" customHeight="1">
      <c r="B33" s="246"/>
      <c r="C33" s="247"/>
      <c r="D33" s="245" t="s">
        <v>774</v>
      </c>
      <c r="E33" s="245"/>
      <c r="F33" s="245"/>
      <c r="G33" s="245"/>
      <c r="H33" s="245"/>
      <c r="I33" s="245"/>
      <c r="J33" s="245"/>
      <c r="K33" s="243"/>
    </row>
    <row r="34" ht="15" customHeight="1">
      <c r="B34" s="246"/>
      <c r="C34" s="247"/>
      <c r="D34" s="245"/>
      <c r="E34" s="249" t="s">
        <v>108</v>
      </c>
      <c r="F34" s="245"/>
      <c r="G34" s="245" t="s">
        <v>775</v>
      </c>
      <c r="H34" s="245"/>
      <c r="I34" s="245"/>
      <c r="J34" s="245"/>
      <c r="K34" s="243"/>
    </row>
    <row r="35" ht="30.75" customHeight="1">
      <c r="B35" s="246"/>
      <c r="C35" s="247"/>
      <c r="D35" s="245"/>
      <c r="E35" s="249" t="s">
        <v>776</v>
      </c>
      <c r="F35" s="245"/>
      <c r="G35" s="245" t="s">
        <v>777</v>
      </c>
      <c r="H35" s="245"/>
      <c r="I35" s="245"/>
      <c r="J35" s="245"/>
      <c r="K35" s="243"/>
    </row>
    <row r="36" ht="15" customHeight="1">
      <c r="B36" s="246"/>
      <c r="C36" s="247"/>
      <c r="D36" s="245"/>
      <c r="E36" s="249" t="s">
        <v>52</v>
      </c>
      <c r="F36" s="245"/>
      <c r="G36" s="245" t="s">
        <v>778</v>
      </c>
      <c r="H36" s="245"/>
      <c r="I36" s="245"/>
      <c r="J36" s="245"/>
      <c r="K36" s="243"/>
    </row>
    <row r="37" ht="15" customHeight="1">
      <c r="B37" s="246"/>
      <c r="C37" s="247"/>
      <c r="D37" s="245"/>
      <c r="E37" s="249" t="s">
        <v>109</v>
      </c>
      <c r="F37" s="245"/>
      <c r="G37" s="245" t="s">
        <v>779</v>
      </c>
      <c r="H37" s="245"/>
      <c r="I37" s="245"/>
      <c r="J37" s="245"/>
      <c r="K37" s="243"/>
    </row>
    <row r="38" ht="15" customHeight="1">
      <c r="B38" s="246"/>
      <c r="C38" s="247"/>
      <c r="D38" s="245"/>
      <c r="E38" s="249" t="s">
        <v>110</v>
      </c>
      <c r="F38" s="245"/>
      <c r="G38" s="245" t="s">
        <v>780</v>
      </c>
      <c r="H38" s="245"/>
      <c r="I38" s="245"/>
      <c r="J38" s="245"/>
      <c r="K38" s="243"/>
    </row>
    <row r="39" ht="15" customHeight="1">
      <c r="B39" s="246"/>
      <c r="C39" s="247"/>
      <c r="D39" s="245"/>
      <c r="E39" s="249" t="s">
        <v>111</v>
      </c>
      <c r="F39" s="245"/>
      <c r="G39" s="245" t="s">
        <v>781</v>
      </c>
      <c r="H39" s="245"/>
      <c r="I39" s="245"/>
      <c r="J39" s="245"/>
      <c r="K39" s="243"/>
    </row>
    <row r="40" ht="15" customHeight="1">
      <c r="B40" s="246"/>
      <c r="C40" s="247"/>
      <c r="D40" s="245"/>
      <c r="E40" s="249" t="s">
        <v>782</v>
      </c>
      <c r="F40" s="245"/>
      <c r="G40" s="245" t="s">
        <v>783</v>
      </c>
      <c r="H40" s="245"/>
      <c r="I40" s="245"/>
      <c r="J40" s="245"/>
      <c r="K40" s="243"/>
    </row>
    <row r="41" ht="15" customHeight="1">
      <c r="B41" s="246"/>
      <c r="C41" s="247"/>
      <c r="D41" s="245"/>
      <c r="E41" s="249"/>
      <c r="F41" s="245"/>
      <c r="G41" s="245" t="s">
        <v>784</v>
      </c>
      <c r="H41" s="245"/>
      <c r="I41" s="245"/>
      <c r="J41" s="245"/>
      <c r="K41" s="243"/>
    </row>
    <row r="42" ht="15" customHeight="1">
      <c r="B42" s="246"/>
      <c r="C42" s="247"/>
      <c r="D42" s="245"/>
      <c r="E42" s="249" t="s">
        <v>785</v>
      </c>
      <c r="F42" s="245"/>
      <c r="G42" s="245" t="s">
        <v>786</v>
      </c>
      <c r="H42" s="245"/>
      <c r="I42" s="245"/>
      <c r="J42" s="245"/>
      <c r="K42" s="243"/>
    </row>
    <row r="43" ht="15" customHeight="1">
      <c r="B43" s="246"/>
      <c r="C43" s="247"/>
      <c r="D43" s="245"/>
      <c r="E43" s="249" t="s">
        <v>113</v>
      </c>
      <c r="F43" s="245"/>
      <c r="G43" s="245" t="s">
        <v>787</v>
      </c>
      <c r="H43" s="245"/>
      <c r="I43" s="245"/>
      <c r="J43" s="245"/>
      <c r="K43" s="243"/>
    </row>
    <row r="44" ht="12.75" customHeight="1">
      <c r="B44" s="246"/>
      <c r="C44" s="247"/>
      <c r="D44" s="245"/>
      <c r="E44" s="245"/>
      <c r="F44" s="245"/>
      <c r="G44" s="245"/>
      <c r="H44" s="245"/>
      <c r="I44" s="245"/>
      <c r="J44" s="245"/>
      <c r="K44" s="243"/>
    </row>
    <row r="45" ht="15" customHeight="1">
      <c r="B45" s="246"/>
      <c r="C45" s="247"/>
      <c r="D45" s="245" t="s">
        <v>788</v>
      </c>
      <c r="E45" s="245"/>
      <c r="F45" s="245"/>
      <c r="G45" s="245"/>
      <c r="H45" s="245"/>
      <c r="I45" s="245"/>
      <c r="J45" s="245"/>
      <c r="K45" s="243"/>
    </row>
    <row r="46" ht="15" customHeight="1">
      <c r="B46" s="246"/>
      <c r="C46" s="247"/>
      <c r="D46" s="247"/>
      <c r="E46" s="245" t="s">
        <v>789</v>
      </c>
      <c r="F46" s="245"/>
      <c r="G46" s="245"/>
      <c r="H46" s="245"/>
      <c r="I46" s="245"/>
      <c r="J46" s="245"/>
      <c r="K46" s="243"/>
    </row>
    <row r="47" ht="15" customHeight="1">
      <c r="B47" s="246"/>
      <c r="C47" s="247"/>
      <c r="D47" s="247"/>
      <c r="E47" s="245" t="s">
        <v>790</v>
      </c>
      <c r="F47" s="245"/>
      <c r="G47" s="245"/>
      <c r="H47" s="245"/>
      <c r="I47" s="245"/>
      <c r="J47" s="245"/>
      <c r="K47" s="243"/>
    </row>
    <row r="48" ht="15" customHeight="1">
      <c r="B48" s="246"/>
      <c r="C48" s="247"/>
      <c r="D48" s="247"/>
      <c r="E48" s="245" t="s">
        <v>791</v>
      </c>
      <c r="F48" s="245"/>
      <c r="G48" s="245"/>
      <c r="H48" s="245"/>
      <c r="I48" s="245"/>
      <c r="J48" s="245"/>
      <c r="K48" s="243"/>
    </row>
    <row r="49" ht="15" customHeight="1">
      <c r="B49" s="246"/>
      <c r="C49" s="247"/>
      <c r="D49" s="245" t="s">
        <v>792</v>
      </c>
      <c r="E49" s="245"/>
      <c r="F49" s="245"/>
      <c r="G49" s="245"/>
      <c r="H49" s="245"/>
      <c r="I49" s="245"/>
      <c r="J49" s="245"/>
      <c r="K49" s="243"/>
    </row>
    <row r="50" ht="25.5" customHeight="1">
      <c r="B50" s="241"/>
      <c r="C50" s="242" t="s">
        <v>793</v>
      </c>
      <c r="D50" s="242"/>
      <c r="E50" s="242"/>
      <c r="F50" s="242"/>
      <c r="G50" s="242"/>
      <c r="H50" s="242"/>
      <c r="I50" s="242"/>
      <c r="J50" s="242"/>
      <c r="K50" s="243"/>
    </row>
    <row r="51" ht="5.25" customHeight="1">
      <c r="B51" s="241"/>
      <c r="C51" s="244"/>
      <c r="D51" s="244"/>
      <c r="E51" s="244"/>
      <c r="F51" s="244"/>
      <c r="G51" s="244"/>
      <c r="H51" s="244"/>
      <c r="I51" s="244"/>
      <c r="J51" s="244"/>
      <c r="K51" s="243"/>
    </row>
    <row r="52" ht="15" customHeight="1">
      <c r="B52" s="241"/>
      <c r="C52" s="245" t="s">
        <v>794</v>
      </c>
      <c r="D52" s="245"/>
      <c r="E52" s="245"/>
      <c r="F52" s="245"/>
      <c r="G52" s="245"/>
      <c r="H52" s="245"/>
      <c r="I52" s="245"/>
      <c r="J52" s="245"/>
      <c r="K52" s="243"/>
    </row>
    <row r="53" ht="15" customHeight="1">
      <c r="B53" s="241"/>
      <c r="C53" s="245" t="s">
        <v>795</v>
      </c>
      <c r="D53" s="245"/>
      <c r="E53" s="245"/>
      <c r="F53" s="245"/>
      <c r="G53" s="245"/>
      <c r="H53" s="245"/>
      <c r="I53" s="245"/>
      <c r="J53" s="245"/>
      <c r="K53" s="243"/>
    </row>
    <row r="54" ht="12.75" customHeight="1">
      <c r="B54" s="241"/>
      <c r="C54" s="245"/>
      <c r="D54" s="245"/>
      <c r="E54" s="245"/>
      <c r="F54" s="245"/>
      <c r="G54" s="245"/>
      <c r="H54" s="245"/>
      <c r="I54" s="245"/>
      <c r="J54" s="245"/>
      <c r="K54" s="243"/>
    </row>
    <row r="55" ht="15" customHeight="1">
      <c r="B55" s="241"/>
      <c r="C55" s="245" t="s">
        <v>796</v>
      </c>
      <c r="D55" s="245"/>
      <c r="E55" s="245"/>
      <c r="F55" s="245"/>
      <c r="G55" s="245"/>
      <c r="H55" s="245"/>
      <c r="I55" s="245"/>
      <c r="J55" s="245"/>
      <c r="K55" s="243"/>
    </row>
    <row r="56" ht="15" customHeight="1">
      <c r="B56" s="241"/>
      <c r="C56" s="247"/>
      <c r="D56" s="245" t="s">
        <v>797</v>
      </c>
      <c r="E56" s="245"/>
      <c r="F56" s="245"/>
      <c r="G56" s="245"/>
      <c r="H56" s="245"/>
      <c r="I56" s="245"/>
      <c r="J56" s="245"/>
      <c r="K56" s="243"/>
    </row>
    <row r="57" ht="15" customHeight="1">
      <c r="B57" s="241"/>
      <c r="C57" s="247"/>
      <c r="D57" s="245" t="s">
        <v>798</v>
      </c>
      <c r="E57" s="245"/>
      <c r="F57" s="245"/>
      <c r="G57" s="245"/>
      <c r="H57" s="245"/>
      <c r="I57" s="245"/>
      <c r="J57" s="245"/>
      <c r="K57" s="243"/>
    </row>
    <row r="58" ht="15" customHeight="1">
      <c r="B58" s="241"/>
      <c r="C58" s="247"/>
      <c r="D58" s="245" t="s">
        <v>799</v>
      </c>
      <c r="E58" s="245"/>
      <c r="F58" s="245"/>
      <c r="G58" s="245"/>
      <c r="H58" s="245"/>
      <c r="I58" s="245"/>
      <c r="J58" s="245"/>
      <c r="K58" s="243"/>
    </row>
    <row r="59" ht="15" customHeight="1">
      <c r="B59" s="241"/>
      <c r="C59" s="247"/>
      <c r="D59" s="245" t="s">
        <v>800</v>
      </c>
      <c r="E59" s="245"/>
      <c r="F59" s="245"/>
      <c r="G59" s="245"/>
      <c r="H59" s="245"/>
      <c r="I59" s="245"/>
      <c r="J59" s="245"/>
      <c r="K59" s="243"/>
    </row>
    <row r="60" ht="15" customHeight="1">
      <c r="B60" s="241"/>
      <c r="C60" s="247"/>
      <c r="D60" s="250" t="s">
        <v>801</v>
      </c>
      <c r="E60" s="250"/>
      <c r="F60" s="250"/>
      <c r="G60" s="250"/>
      <c r="H60" s="250"/>
      <c r="I60" s="250"/>
      <c r="J60" s="250"/>
      <c r="K60" s="243"/>
    </row>
    <row r="61" ht="15" customHeight="1">
      <c r="B61" s="241"/>
      <c r="C61" s="247"/>
      <c r="D61" s="245" t="s">
        <v>802</v>
      </c>
      <c r="E61" s="245"/>
      <c r="F61" s="245"/>
      <c r="G61" s="245"/>
      <c r="H61" s="245"/>
      <c r="I61" s="245"/>
      <c r="J61" s="245"/>
      <c r="K61" s="243"/>
    </row>
    <row r="62" ht="12.75" customHeight="1">
      <c r="B62" s="241"/>
      <c r="C62" s="247"/>
      <c r="D62" s="247"/>
      <c r="E62" s="251"/>
      <c r="F62" s="247"/>
      <c r="G62" s="247"/>
      <c r="H62" s="247"/>
      <c r="I62" s="247"/>
      <c r="J62" s="247"/>
      <c r="K62" s="243"/>
    </row>
    <row r="63" ht="15" customHeight="1">
      <c r="B63" s="241"/>
      <c r="C63" s="247"/>
      <c r="D63" s="245" t="s">
        <v>803</v>
      </c>
      <c r="E63" s="245"/>
      <c r="F63" s="245"/>
      <c r="G63" s="245"/>
      <c r="H63" s="245"/>
      <c r="I63" s="245"/>
      <c r="J63" s="245"/>
      <c r="K63" s="243"/>
    </row>
    <row r="64" ht="15" customHeight="1">
      <c r="B64" s="241"/>
      <c r="C64" s="247"/>
      <c r="D64" s="250" t="s">
        <v>804</v>
      </c>
      <c r="E64" s="250"/>
      <c r="F64" s="250"/>
      <c r="G64" s="250"/>
      <c r="H64" s="250"/>
      <c r="I64" s="250"/>
      <c r="J64" s="250"/>
      <c r="K64" s="243"/>
    </row>
    <row r="65" ht="15" customHeight="1">
      <c r="B65" s="241"/>
      <c r="C65" s="247"/>
      <c r="D65" s="245" t="s">
        <v>805</v>
      </c>
      <c r="E65" s="245"/>
      <c r="F65" s="245"/>
      <c r="G65" s="245"/>
      <c r="H65" s="245"/>
      <c r="I65" s="245"/>
      <c r="J65" s="245"/>
      <c r="K65" s="243"/>
    </row>
    <row r="66" ht="15" customHeight="1">
      <c r="B66" s="241"/>
      <c r="C66" s="247"/>
      <c r="D66" s="245" t="s">
        <v>806</v>
      </c>
      <c r="E66" s="245"/>
      <c r="F66" s="245"/>
      <c r="G66" s="245"/>
      <c r="H66" s="245"/>
      <c r="I66" s="245"/>
      <c r="J66" s="245"/>
      <c r="K66" s="243"/>
    </row>
    <row r="67" ht="15" customHeight="1">
      <c r="B67" s="241"/>
      <c r="C67" s="247"/>
      <c r="D67" s="245" t="s">
        <v>807</v>
      </c>
      <c r="E67" s="245"/>
      <c r="F67" s="245"/>
      <c r="G67" s="245"/>
      <c r="H67" s="245"/>
      <c r="I67" s="245"/>
      <c r="J67" s="245"/>
      <c r="K67" s="243"/>
    </row>
    <row r="68" ht="15" customHeight="1">
      <c r="B68" s="241"/>
      <c r="C68" s="247"/>
      <c r="D68" s="245" t="s">
        <v>808</v>
      </c>
      <c r="E68" s="245"/>
      <c r="F68" s="245"/>
      <c r="G68" s="245"/>
      <c r="H68" s="245"/>
      <c r="I68" s="245"/>
      <c r="J68" s="245"/>
      <c r="K68" s="243"/>
    </row>
    <row r="69" ht="12.75" customHeight="1">
      <c r="B69" s="252"/>
      <c r="C69" s="253"/>
      <c r="D69" s="253"/>
      <c r="E69" s="253"/>
      <c r="F69" s="253"/>
      <c r="G69" s="253"/>
      <c r="H69" s="253"/>
      <c r="I69" s="253"/>
      <c r="J69" s="253"/>
      <c r="K69" s="254"/>
    </row>
    <row r="70" ht="18.75" customHeight="1">
      <c r="B70" s="255"/>
      <c r="C70" s="255"/>
      <c r="D70" s="255"/>
      <c r="E70" s="255"/>
      <c r="F70" s="255"/>
      <c r="G70" s="255"/>
      <c r="H70" s="255"/>
      <c r="I70" s="255"/>
      <c r="J70" s="255"/>
      <c r="K70" s="256"/>
    </row>
    <row r="71" ht="18.75" customHeight="1">
      <c r="B71" s="256"/>
      <c r="C71" s="256"/>
      <c r="D71" s="256"/>
      <c r="E71" s="256"/>
      <c r="F71" s="256"/>
      <c r="G71" s="256"/>
      <c r="H71" s="256"/>
      <c r="I71" s="256"/>
      <c r="J71" s="256"/>
      <c r="K71" s="256"/>
    </row>
    <row r="72" ht="7.5" customHeight="1">
      <c r="B72" s="257"/>
      <c r="C72" s="258"/>
      <c r="D72" s="258"/>
      <c r="E72" s="258"/>
      <c r="F72" s="258"/>
      <c r="G72" s="258"/>
      <c r="H72" s="258"/>
      <c r="I72" s="258"/>
      <c r="J72" s="258"/>
      <c r="K72" s="259"/>
    </row>
    <row r="73" ht="45" customHeight="1">
      <c r="B73" s="260"/>
      <c r="C73" s="261" t="s">
        <v>89</v>
      </c>
      <c r="D73" s="261"/>
      <c r="E73" s="261"/>
      <c r="F73" s="261"/>
      <c r="G73" s="261"/>
      <c r="H73" s="261"/>
      <c r="I73" s="261"/>
      <c r="J73" s="261"/>
      <c r="K73" s="262"/>
    </row>
    <row r="74" ht="17.25" customHeight="1">
      <c r="B74" s="260"/>
      <c r="C74" s="263" t="s">
        <v>809</v>
      </c>
      <c r="D74" s="263"/>
      <c r="E74" s="263"/>
      <c r="F74" s="263" t="s">
        <v>810</v>
      </c>
      <c r="G74" s="264"/>
      <c r="H74" s="263" t="s">
        <v>109</v>
      </c>
      <c r="I74" s="263" t="s">
        <v>56</v>
      </c>
      <c r="J74" s="263" t="s">
        <v>811</v>
      </c>
      <c r="K74" s="262"/>
    </row>
    <row r="75" ht="17.25" customHeight="1">
      <c r="B75" s="260"/>
      <c r="C75" s="265" t="s">
        <v>812</v>
      </c>
      <c r="D75" s="265"/>
      <c r="E75" s="265"/>
      <c r="F75" s="266" t="s">
        <v>813</v>
      </c>
      <c r="G75" s="267"/>
      <c r="H75" s="265"/>
      <c r="I75" s="265"/>
      <c r="J75" s="265" t="s">
        <v>814</v>
      </c>
      <c r="K75" s="262"/>
    </row>
    <row r="76" ht="5.25" customHeight="1">
      <c r="B76" s="260"/>
      <c r="C76" s="268"/>
      <c r="D76" s="268"/>
      <c r="E76" s="268"/>
      <c r="F76" s="268"/>
      <c r="G76" s="269"/>
      <c r="H76" s="268"/>
      <c r="I76" s="268"/>
      <c r="J76" s="268"/>
      <c r="K76" s="262"/>
    </row>
    <row r="77" ht="15" customHeight="1">
      <c r="B77" s="260"/>
      <c r="C77" s="249" t="s">
        <v>52</v>
      </c>
      <c r="D77" s="268"/>
      <c r="E77" s="268"/>
      <c r="F77" s="270" t="s">
        <v>815</v>
      </c>
      <c r="G77" s="269"/>
      <c r="H77" s="249" t="s">
        <v>816</v>
      </c>
      <c r="I77" s="249" t="s">
        <v>817</v>
      </c>
      <c r="J77" s="249">
        <v>20</v>
      </c>
      <c r="K77" s="262"/>
    </row>
    <row r="78" ht="15" customHeight="1">
      <c r="B78" s="260"/>
      <c r="C78" s="249" t="s">
        <v>818</v>
      </c>
      <c r="D78" s="249"/>
      <c r="E78" s="249"/>
      <c r="F78" s="270" t="s">
        <v>815</v>
      </c>
      <c r="G78" s="269"/>
      <c r="H78" s="249" t="s">
        <v>819</v>
      </c>
      <c r="I78" s="249" t="s">
        <v>817</v>
      </c>
      <c r="J78" s="249">
        <v>120</v>
      </c>
      <c r="K78" s="262"/>
    </row>
    <row r="79" ht="15" customHeight="1">
      <c r="B79" s="271"/>
      <c r="C79" s="249" t="s">
        <v>820</v>
      </c>
      <c r="D79" s="249"/>
      <c r="E79" s="249"/>
      <c r="F79" s="270" t="s">
        <v>821</v>
      </c>
      <c r="G79" s="269"/>
      <c r="H79" s="249" t="s">
        <v>822</v>
      </c>
      <c r="I79" s="249" t="s">
        <v>817</v>
      </c>
      <c r="J79" s="249">
        <v>50</v>
      </c>
      <c r="K79" s="262"/>
    </row>
    <row r="80" ht="15" customHeight="1">
      <c r="B80" s="271"/>
      <c r="C80" s="249" t="s">
        <v>823</v>
      </c>
      <c r="D80" s="249"/>
      <c r="E80" s="249"/>
      <c r="F80" s="270" t="s">
        <v>815</v>
      </c>
      <c r="G80" s="269"/>
      <c r="H80" s="249" t="s">
        <v>824</v>
      </c>
      <c r="I80" s="249" t="s">
        <v>825</v>
      </c>
      <c r="J80" s="249"/>
      <c r="K80" s="262"/>
    </row>
    <row r="81" ht="15" customHeight="1">
      <c r="B81" s="271"/>
      <c r="C81" s="272" t="s">
        <v>826</v>
      </c>
      <c r="D81" s="272"/>
      <c r="E81" s="272"/>
      <c r="F81" s="273" t="s">
        <v>821</v>
      </c>
      <c r="G81" s="272"/>
      <c r="H81" s="272" t="s">
        <v>827</v>
      </c>
      <c r="I81" s="272" t="s">
        <v>817</v>
      </c>
      <c r="J81" s="272">
        <v>15</v>
      </c>
      <c r="K81" s="262"/>
    </row>
    <row r="82" ht="15" customHeight="1">
      <c r="B82" s="271"/>
      <c r="C82" s="272" t="s">
        <v>828</v>
      </c>
      <c r="D82" s="272"/>
      <c r="E82" s="272"/>
      <c r="F82" s="273" t="s">
        <v>821</v>
      </c>
      <c r="G82" s="272"/>
      <c r="H82" s="272" t="s">
        <v>829</v>
      </c>
      <c r="I82" s="272" t="s">
        <v>817</v>
      </c>
      <c r="J82" s="272">
        <v>15</v>
      </c>
      <c r="K82" s="262"/>
    </row>
    <row r="83" ht="15" customHeight="1">
      <c r="B83" s="271"/>
      <c r="C83" s="272" t="s">
        <v>830</v>
      </c>
      <c r="D83" s="272"/>
      <c r="E83" s="272"/>
      <c r="F83" s="273" t="s">
        <v>821</v>
      </c>
      <c r="G83" s="272"/>
      <c r="H83" s="272" t="s">
        <v>831</v>
      </c>
      <c r="I83" s="272" t="s">
        <v>817</v>
      </c>
      <c r="J83" s="272">
        <v>20</v>
      </c>
      <c r="K83" s="262"/>
    </row>
    <row r="84" ht="15" customHeight="1">
      <c r="B84" s="271"/>
      <c r="C84" s="272" t="s">
        <v>832</v>
      </c>
      <c r="D84" s="272"/>
      <c r="E84" s="272"/>
      <c r="F84" s="273" t="s">
        <v>821</v>
      </c>
      <c r="G84" s="272"/>
      <c r="H84" s="272" t="s">
        <v>833</v>
      </c>
      <c r="I84" s="272" t="s">
        <v>817</v>
      </c>
      <c r="J84" s="272">
        <v>20</v>
      </c>
      <c r="K84" s="262"/>
    </row>
    <row r="85" ht="15" customHeight="1">
      <c r="B85" s="271"/>
      <c r="C85" s="249" t="s">
        <v>834</v>
      </c>
      <c r="D85" s="249"/>
      <c r="E85" s="249"/>
      <c r="F85" s="270" t="s">
        <v>821</v>
      </c>
      <c r="G85" s="269"/>
      <c r="H85" s="249" t="s">
        <v>835</v>
      </c>
      <c r="I85" s="249" t="s">
        <v>817</v>
      </c>
      <c r="J85" s="249">
        <v>50</v>
      </c>
      <c r="K85" s="262"/>
    </row>
    <row r="86" ht="15" customHeight="1">
      <c r="B86" s="271"/>
      <c r="C86" s="249" t="s">
        <v>836</v>
      </c>
      <c r="D86" s="249"/>
      <c r="E86" s="249"/>
      <c r="F86" s="270" t="s">
        <v>821</v>
      </c>
      <c r="G86" s="269"/>
      <c r="H86" s="249" t="s">
        <v>837</v>
      </c>
      <c r="I86" s="249" t="s">
        <v>817</v>
      </c>
      <c r="J86" s="249">
        <v>20</v>
      </c>
      <c r="K86" s="262"/>
    </row>
    <row r="87" ht="15" customHeight="1">
      <c r="B87" s="271"/>
      <c r="C87" s="249" t="s">
        <v>838</v>
      </c>
      <c r="D87" s="249"/>
      <c r="E87" s="249"/>
      <c r="F87" s="270" t="s">
        <v>821</v>
      </c>
      <c r="G87" s="269"/>
      <c r="H87" s="249" t="s">
        <v>839</v>
      </c>
      <c r="I87" s="249" t="s">
        <v>817</v>
      </c>
      <c r="J87" s="249">
        <v>20</v>
      </c>
      <c r="K87" s="262"/>
    </row>
    <row r="88" ht="15" customHeight="1">
      <c r="B88" s="271"/>
      <c r="C88" s="249" t="s">
        <v>840</v>
      </c>
      <c r="D88" s="249"/>
      <c r="E88" s="249"/>
      <c r="F88" s="270" t="s">
        <v>821</v>
      </c>
      <c r="G88" s="269"/>
      <c r="H88" s="249" t="s">
        <v>841</v>
      </c>
      <c r="I88" s="249" t="s">
        <v>817</v>
      </c>
      <c r="J88" s="249">
        <v>50</v>
      </c>
      <c r="K88" s="262"/>
    </row>
    <row r="89" ht="15" customHeight="1">
      <c r="B89" s="271"/>
      <c r="C89" s="249" t="s">
        <v>842</v>
      </c>
      <c r="D89" s="249"/>
      <c r="E89" s="249"/>
      <c r="F89" s="270" t="s">
        <v>821</v>
      </c>
      <c r="G89" s="269"/>
      <c r="H89" s="249" t="s">
        <v>842</v>
      </c>
      <c r="I89" s="249" t="s">
        <v>817</v>
      </c>
      <c r="J89" s="249">
        <v>50</v>
      </c>
      <c r="K89" s="262"/>
    </row>
    <row r="90" ht="15" customHeight="1">
      <c r="B90" s="271"/>
      <c r="C90" s="249" t="s">
        <v>114</v>
      </c>
      <c r="D90" s="249"/>
      <c r="E90" s="249"/>
      <c r="F90" s="270" t="s">
        <v>821</v>
      </c>
      <c r="G90" s="269"/>
      <c r="H90" s="249" t="s">
        <v>843</v>
      </c>
      <c r="I90" s="249" t="s">
        <v>817</v>
      </c>
      <c r="J90" s="249">
        <v>255</v>
      </c>
      <c r="K90" s="262"/>
    </row>
    <row r="91" ht="15" customHeight="1">
      <c r="B91" s="271"/>
      <c r="C91" s="249" t="s">
        <v>844</v>
      </c>
      <c r="D91" s="249"/>
      <c r="E91" s="249"/>
      <c r="F91" s="270" t="s">
        <v>815</v>
      </c>
      <c r="G91" s="269"/>
      <c r="H91" s="249" t="s">
        <v>845</v>
      </c>
      <c r="I91" s="249" t="s">
        <v>846</v>
      </c>
      <c r="J91" s="249"/>
      <c r="K91" s="262"/>
    </row>
    <row r="92" ht="15" customHeight="1">
      <c r="B92" s="271"/>
      <c r="C92" s="249" t="s">
        <v>847</v>
      </c>
      <c r="D92" s="249"/>
      <c r="E92" s="249"/>
      <c r="F92" s="270" t="s">
        <v>815</v>
      </c>
      <c r="G92" s="269"/>
      <c r="H92" s="249" t="s">
        <v>848</v>
      </c>
      <c r="I92" s="249" t="s">
        <v>849</v>
      </c>
      <c r="J92" s="249"/>
      <c r="K92" s="262"/>
    </row>
    <row r="93" ht="15" customHeight="1">
      <c r="B93" s="271"/>
      <c r="C93" s="249" t="s">
        <v>850</v>
      </c>
      <c r="D93" s="249"/>
      <c r="E93" s="249"/>
      <c r="F93" s="270" t="s">
        <v>815</v>
      </c>
      <c r="G93" s="269"/>
      <c r="H93" s="249" t="s">
        <v>850</v>
      </c>
      <c r="I93" s="249" t="s">
        <v>849</v>
      </c>
      <c r="J93" s="249"/>
      <c r="K93" s="262"/>
    </row>
    <row r="94" ht="15" customHeight="1">
      <c r="B94" s="271"/>
      <c r="C94" s="249" t="s">
        <v>37</v>
      </c>
      <c r="D94" s="249"/>
      <c r="E94" s="249"/>
      <c r="F94" s="270" t="s">
        <v>815</v>
      </c>
      <c r="G94" s="269"/>
      <c r="H94" s="249" t="s">
        <v>851</v>
      </c>
      <c r="I94" s="249" t="s">
        <v>849</v>
      </c>
      <c r="J94" s="249"/>
      <c r="K94" s="262"/>
    </row>
    <row r="95" ht="15" customHeight="1">
      <c r="B95" s="271"/>
      <c r="C95" s="249" t="s">
        <v>47</v>
      </c>
      <c r="D95" s="249"/>
      <c r="E95" s="249"/>
      <c r="F95" s="270" t="s">
        <v>815</v>
      </c>
      <c r="G95" s="269"/>
      <c r="H95" s="249" t="s">
        <v>852</v>
      </c>
      <c r="I95" s="249" t="s">
        <v>849</v>
      </c>
      <c r="J95" s="249"/>
      <c r="K95" s="262"/>
    </row>
    <row r="96" ht="15" customHeight="1">
      <c r="B96" s="274"/>
      <c r="C96" s="275"/>
      <c r="D96" s="275"/>
      <c r="E96" s="275"/>
      <c r="F96" s="275"/>
      <c r="G96" s="275"/>
      <c r="H96" s="275"/>
      <c r="I96" s="275"/>
      <c r="J96" s="275"/>
      <c r="K96" s="276"/>
    </row>
    <row r="97" ht="18.75" customHeight="1">
      <c r="B97" s="277"/>
      <c r="C97" s="278"/>
      <c r="D97" s="278"/>
      <c r="E97" s="278"/>
      <c r="F97" s="278"/>
      <c r="G97" s="278"/>
      <c r="H97" s="278"/>
      <c r="I97" s="278"/>
      <c r="J97" s="278"/>
      <c r="K97" s="277"/>
    </row>
    <row r="98" ht="18.75" customHeight="1">
      <c r="B98" s="256"/>
      <c r="C98" s="256"/>
      <c r="D98" s="256"/>
      <c r="E98" s="256"/>
      <c r="F98" s="256"/>
      <c r="G98" s="256"/>
      <c r="H98" s="256"/>
      <c r="I98" s="256"/>
      <c r="J98" s="256"/>
      <c r="K98" s="256"/>
    </row>
    <row r="99" ht="7.5" customHeight="1">
      <c r="B99" s="257"/>
      <c r="C99" s="258"/>
      <c r="D99" s="258"/>
      <c r="E99" s="258"/>
      <c r="F99" s="258"/>
      <c r="G99" s="258"/>
      <c r="H99" s="258"/>
      <c r="I99" s="258"/>
      <c r="J99" s="258"/>
      <c r="K99" s="259"/>
    </row>
    <row r="100" ht="45" customHeight="1">
      <c r="B100" s="260"/>
      <c r="C100" s="261" t="s">
        <v>853</v>
      </c>
      <c r="D100" s="261"/>
      <c r="E100" s="261"/>
      <c r="F100" s="261"/>
      <c r="G100" s="261"/>
      <c r="H100" s="261"/>
      <c r="I100" s="261"/>
      <c r="J100" s="261"/>
      <c r="K100" s="262"/>
    </row>
    <row r="101" ht="17.25" customHeight="1">
      <c r="B101" s="260"/>
      <c r="C101" s="263" t="s">
        <v>809</v>
      </c>
      <c r="D101" s="263"/>
      <c r="E101" s="263"/>
      <c r="F101" s="263" t="s">
        <v>810</v>
      </c>
      <c r="G101" s="264"/>
      <c r="H101" s="263" t="s">
        <v>109</v>
      </c>
      <c r="I101" s="263" t="s">
        <v>56</v>
      </c>
      <c r="J101" s="263" t="s">
        <v>811</v>
      </c>
      <c r="K101" s="262"/>
    </row>
    <row r="102" ht="17.25" customHeight="1">
      <c r="B102" s="260"/>
      <c r="C102" s="265" t="s">
        <v>812</v>
      </c>
      <c r="D102" s="265"/>
      <c r="E102" s="265"/>
      <c r="F102" s="266" t="s">
        <v>813</v>
      </c>
      <c r="G102" s="267"/>
      <c r="H102" s="265"/>
      <c r="I102" s="265"/>
      <c r="J102" s="265" t="s">
        <v>814</v>
      </c>
      <c r="K102" s="262"/>
    </row>
    <row r="103" ht="5.25" customHeight="1">
      <c r="B103" s="260"/>
      <c r="C103" s="263"/>
      <c r="D103" s="263"/>
      <c r="E103" s="263"/>
      <c r="F103" s="263"/>
      <c r="G103" s="279"/>
      <c r="H103" s="263"/>
      <c r="I103" s="263"/>
      <c r="J103" s="263"/>
      <c r="K103" s="262"/>
    </row>
    <row r="104" ht="15" customHeight="1">
      <c r="B104" s="260"/>
      <c r="C104" s="249" t="s">
        <v>52</v>
      </c>
      <c r="D104" s="268"/>
      <c r="E104" s="268"/>
      <c r="F104" s="270" t="s">
        <v>815</v>
      </c>
      <c r="G104" s="279"/>
      <c r="H104" s="249" t="s">
        <v>854</v>
      </c>
      <c r="I104" s="249" t="s">
        <v>817</v>
      </c>
      <c r="J104" s="249">
        <v>20</v>
      </c>
      <c r="K104" s="262"/>
    </row>
    <row r="105" ht="15" customHeight="1">
      <c r="B105" s="260"/>
      <c r="C105" s="249" t="s">
        <v>818</v>
      </c>
      <c r="D105" s="249"/>
      <c r="E105" s="249"/>
      <c r="F105" s="270" t="s">
        <v>815</v>
      </c>
      <c r="G105" s="249"/>
      <c r="H105" s="249" t="s">
        <v>854</v>
      </c>
      <c r="I105" s="249" t="s">
        <v>817</v>
      </c>
      <c r="J105" s="249">
        <v>120</v>
      </c>
      <c r="K105" s="262"/>
    </row>
    <row r="106" ht="15" customHeight="1">
      <c r="B106" s="271"/>
      <c r="C106" s="249" t="s">
        <v>820</v>
      </c>
      <c r="D106" s="249"/>
      <c r="E106" s="249"/>
      <c r="F106" s="270" t="s">
        <v>821</v>
      </c>
      <c r="G106" s="249"/>
      <c r="H106" s="249" t="s">
        <v>854</v>
      </c>
      <c r="I106" s="249" t="s">
        <v>817</v>
      </c>
      <c r="J106" s="249">
        <v>50</v>
      </c>
      <c r="K106" s="262"/>
    </row>
    <row r="107" ht="15" customHeight="1">
      <c r="B107" s="271"/>
      <c r="C107" s="249" t="s">
        <v>823</v>
      </c>
      <c r="D107" s="249"/>
      <c r="E107" s="249"/>
      <c r="F107" s="270" t="s">
        <v>815</v>
      </c>
      <c r="G107" s="249"/>
      <c r="H107" s="249" t="s">
        <v>854</v>
      </c>
      <c r="I107" s="249" t="s">
        <v>825</v>
      </c>
      <c r="J107" s="249"/>
      <c r="K107" s="262"/>
    </row>
    <row r="108" ht="15" customHeight="1">
      <c r="B108" s="271"/>
      <c r="C108" s="249" t="s">
        <v>834</v>
      </c>
      <c r="D108" s="249"/>
      <c r="E108" s="249"/>
      <c r="F108" s="270" t="s">
        <v>821</v>
      </c>
      <c r="G108" s="249"/>
      <c r="H108" s="249" t="s">
        <v>854</v>
      </c>
      <c r="I108" s="249" t="s">
        <v>817</v>
      </c>
      <c r="J108" s="249">
        <v>50</v>
      </c>
      <c r="K108" s="262"/>
    </row>
    <row r="109" ht="15" customHeight="1">
      <c r="B109" s="271"/>
      <c r="C109" s="249" t="s">
        <v>842</v>
      </c>
      <c r="D109" s="249"/>
      <c r="E109" s="249"/>
      <c r="F109" s="270" t="s">
        <v>821</v>
      </c>
      <c r="G109" s="249"/>
      <c r="H109" s="249" t="s">
        <v>854</v>
      </c>
      <c r="I109" s="249" t="s">
        <v>817</v>
      </c>
      <c r="J109" s="249">
        <v>50</v>
      </c>
      <c r="K109" s="262"/>
    </row>
    <row r="110" ht="15" customHeight="1">
      <c r="B110" s="271"/>
      <c r="C110" s="249" t="s">
        <v>840</v>
      </c>
      <c r="D110" s="249"/>
      <c r="E110" s="249"/>
      <c r="F110" s="270" t="s">
        <v>821</v>
      </c>
      <c r="G110" s="249"/>
      <c r="H110" s="249" t="s">
        <v>854</v>
      </c>
      <c r="I110" s="249" t="s">
        <v>817</v>
      </c>
      <c r="J110" s="249">
        <v>50</v>
      </c>
      <c r="K110" s="262"/>
    </row>
    <row r="111" ht="15" customHeight="1">
      <c r="B111" s="271"/>
      <c r="C111" s="249" t="s">
        <v>52</v>
      </c>
      <c r="D111" s="249"/>
      <c r="E111" s="249"/>
      <c r="F111" s="270" t="s">
        <v>815</v>
      </c>
      <c r="G111" s="249"/>
      <c r="H111" s="249" t="s">
        <v>855</v>
      </c>
      <c r="I111" s="249" t="s">
        <v>817</v>
      </c>
      <c r="J111" s="249">
        <v>20</v>
      </c>
      <c r="K111" s="262"/>
    </row>
    <row r="112" ht="15" customHeight="1">
      <c r="B112" s="271"/>
      <c r="C112" s="249" t="s">
        <v>856</v>
      </c>
      <c r="D112" s="249"/>
      <c r="E112" s="249"/>
      <c r="F112" s="270" t="s">
        <v>815</v>
      </c>
      <c r="G112" s="249"/>
      <c r="H112" s="249" t="s">
        <v>857</v>
      </c>
      <c r="I112" s="249" t="s">
        <v>817</v>
      </c>
      <c r="J112" s="249">
        <v>120</v>
      </c>
      <c r="K112" s="262"/>
    </row>
    <row r="113" ht="15" customHeight="1">
      <c r="B113" s="271"/>
      <c r="C113" s="249" t="s">
        <v>37</v>
      </c>
      <c r="D113" s="249"/>
      <c r="E113" s="249"/>
      <c r="F113" s="270" t="s">
        <v>815</v>
      </c>
      <c r="G113" s="249"/>
      <c r="H113" s="249" t="s">
        <v>858</v>
      </c>
      <c r="I113" s="249" t="s">
        <v>849</v>
      </c>
      <c r="J113" s="249"/>
      <c r="K113" s="262"/>
    </row>
    <row r="114" ht="15" customHeight="1">
      <c r="B114" s="271"/>
      <c r="C114" s="249" t="s">
        <v>47</v>
      </c>
      <c r="D114" s="249"/>
      <c r="E114" s="249"/>
      <c r="F114" s="270" t="s">
        <v>815</v>
      </c>
      <c r="G114" s="249"/>
      <c r="H114" s="249" t="s">
        <v>859</v>
      </c>
      <c r="I114" s="249" t="s">
        <v>849</v>
      </c>
      <c r="J114" s="249"/>
      <c r="K114" s="262"/>
    </row>
    <row r="115" ht="15" customHeight="1">
      <c r="B115" s="271"/>
      <c r="C115" s="249" t="s">
        <v>56</v>
      </c>
      <c r="D115" s="249"/>
      <c r="E115" s="249"/>
      <c r="F115" s="270" t="s">
        <v>815</v>
      </c>
      <c r="G115" s="249"/>
      <c r="H115" s="249" t="s">
        <v>860</v>
      </c>
      <c r="I115" s="249" t="s">
        <v>861</v>
      </c>
      <c r="J115" s="249"/>
      <c r="K115" s="262"/>
    </row>
    <row r="116" ht="15" customHeight="1">
      <c r="B116" s="274"/>
      <c r="C116" s="280"/>
      <c r="D116" s="280"/>
      <c r="E116" s="280"/>
      <c r="F116" s="280"/>
      <c r="G116" s="280"/>
      <c r="H116" s="280"/>
      <c r="I116" s="280"/>
      <c r="J116" s="280"/>
      <c r="K116" s="276"/>
    </row>
    <row r="117" ht="18.75" customHeight="1">
      <c r="B117" s="281"/>
      <c r="C117" s="245"/>
      <c r="D117" s="245"/>
      <c r="E117" s="245"/>
      <c r="F117" s="282"/>
      <c r="G117" s="245"/>
      <c r="H117" s="245"/>
      <c r="I117" s="245"/>
      <c r="J117" s="245"/>
      <c r="K117" s="281"/>
    </row>
    <row r="118" ht="18.75" customHeight="1">
      <c r="B118" s="256"/>
      <c r="C118" s="256"/>
      <c r="D118" s="256"/>
      <c r="E118" s="256"/>
      <c r="F118" s="256"/>
      <c r="G118" s="256"/>
      <c r="H118" s="256"/>
      <c r="I118" s="256"/>
      <c r="J118" s="256"/>
      <c r="K118" s="256"/>
    </row>
    <row r="119" ht="7.5" customHeight="1">
      <c r="B119" s="283"/>
      <c r="C119" s="284"/>
      <c r="D119" s="284"/>
      <c r="E119" s="284"/>
      <c r="F119" s="284"/>
      <c r="G119" s="284"/>
      <c r="H119" s="284"/>
      <c r="I119" s="284"/>
      <c r="J119" s="284"/>
      <c r="K119" s="285"/>
    </row>
    <row r="120" ht="45" customHeight="1">
      <c r="B120" s="286"/>
      <c r="C120" s="239" t="s">
        <v>862</v>
      </c>
      <c r="D120" s="239"/>
      <c r="E120" s="239"/>
      <c r="F120" s="239"/>
      <c r="G120" s="239"/>
      <c r="H120" s="239"/>
      <c r="I120" s="239"/>
      <c r="J120" s="239"/>
      <c r="K120" s="287"/>
    </row>
    <row r="121" ht="17.25" customHeight="1">
      <c r="B121" s="288"/>
      <c r="C121" s="263" t="s">
        <v>809</v>
      </c>
      <c r="D121" s="263"/>
      <c r="E121" s="263"/>
      <c r="F121" s="263" t="s">
        <v>810</v>
      </c>
      <c r="G121" s="264"/>
      <c r="H121" s="263" t="s">
        <v>109</v>
      </c>
      <c r="I121" s="263" t="s">
        <v>56</v>
      </c>
      <c r="J121" s="263" t="s">
        <v>811</v>
      </c>
      <c r="K121" s="289"/>
    </row>
    <row r="122" ht="17.25" customHeight="1">
      <c r="B122" s="288"/>
      <c r="C122" s="265" t="s">
        <v>812</v>
      </c>
      <c r="D122" s="265"/>
      <c r="E122" s="265"/>
      <c r="F122" s="266" t="s">
        <v>813</v>
      </c>
      <c r="G122" s="267"/>
      <c r="H122" s="265"/>
      <c r="I122" s="265"/>
      <c r="J122" s="265" t="s">
        <v>814</v>
      </c>
      <c r="K122" s="289"/>
    </row>
    <row r="123" ht="5.25" customHeight="1">
      <c r="B123" s="290"/>
      <c r="C123" s="268"/>
      <c r="D123" s="268"/>
      <c r="E123" s="268"/>
      <c r="F123" s="268"/>
      <c r="G123" s="249"/>
      <c r="H123" s="268"/>
      <c r="I123" s="268"/>
      <c r="J123" s="268"/>
      <c r="K123" s="291"/>
    </row>
    <row r="124" ht="15" customHeight="1">
      <c r="B124" s="290"/>
      <c r="C124" s="249" t="s">
        <v>818</v>
      </c>
      <c r="D124" s="268"/>
      <c r="E124" s="268"/>
      <c r="F124" s="270" t="s">
        <v>815</v>
      </c>
      <c r="G124" s="249"/>
      <c r="H124" s="249" t="s">
        <v>854</v>
      </c>
      <c r="I124" s="249" t="s">
        <v>817</v>
      </c>
      <c r="J124" s="249">
        <v>120</v>
      </c>
      <c r="K124" s="292"/>
    </row>
    <row r="125" ht="15" customHeight="1">
      <c r="B125" s="290"/>
      <c r="C125" s="249" t="s">
        <v>863</v>
      </c>
      <c r="D125" s="249"/>
      <c r="E125" s="249"/>
      <c r="F125" s="270" t="s">
        <v>815</v>
      </c>
      <c r="G125" s="249"/>
      <c r="H125" s="249" t="s">
        <v>864</v>
      </c>
      <c r="I125" s="249" t="s">
        <v>817</v>
      </c>
      <c r="J125" s="249" t="s">
        <v>865</v>
      </c>
      <c r="K125" s="292"/>
    </row>
    <row r="126" ht="15" customHeight="1">
      <c r="B126" s="290"/>
      <c r="C126" s="249" t="s">
        <v>764</v>
      </c>
      <c r="D126" s="249"/>
      <c r="E126" s="249"/>
      <c r="F126" s="270" t="s">
        <v>815</v>
      </c>
      <c r="G126" s="249"/>
      <c r="H126" s="249" t="s">
        <v>866</v>
      </c>
      <c r="I126" s="249" t="s">
        <v>817</v>
      </c>
      <c r="J126" s="249" t="s">
        <v>865</v>
      </c>
      <c r="K126" s="292"/>
    </row>
    <row r="127" ht="15" customHeight="1">
      <c r="B127" s="290"/>
      <c r="C127" s="249" t="s">
        <v>826</v>
      </c>
      <c r="D127" s="249"/>
      <c r="E127" s="249"/>
      <c r="F127" s="270" t="s">
        <v>821</v>
      </c>
      <c r="G127" s="249"/>
      <c r="H127" s="249" t="s">
        <v>827</v>
      </c>
      <c r="I127" s="249" t="s">
        <v>817</v>
      </c>
      <c r="J127" s="249">
        <v>15</v>
      </c>
      <c r="K127" s="292"/>
    </row>
    <row r="128" ht="15" customHeight="1">
      <c r="B128" s="290"/>
      <c r="C128" s="272" t="s">
        <v>828</v>
      </c>
      <c r="D128" s="272"/>
      <c r="E128" s="272"/>
      <c r="F128" s="273" t="s">
        <v>821</v>
      </c>
      <c r="G128" s="272"/>
      <c r="H128" s="272" t="s">
        <v>829</v>
      </c>
      <c r="I128" s="272" t="s">
        <v>817</v>
      </c>
      <c r="J128" s="272">
        <v>15</v>
      </c>
      <c r="K128" s="292"/>
    </row>
    <row r="129" ht="15" customHeight="1">
      <c r="B129" s="290"/>
      <c r="C129" s="272" t="s">
        <v>830</v>
      </c>
      <c r="D129" s="272"/>
      <c r="E129" s="272"/>
      <c r="F129" s="273" t="s">
        <v>821</v>
      </c>
      <c r="G129" s="272"/>
      <c r="H129" s="272" t="s">
        <v>831</v>
      </c>
      <c r="I129" s="272" t="s">
        <v>817</v>
      </c>
      <c r="J129" s="272">
        <v>20</v>
      </c>
      <c r="K129" s="292"/>
    </row>
    <row r="130" ht="15" customHeight="1">
      <c r="B130" s="290"/>
      <c r="C130" s="272" t="s">
        <v>832</v>
      </c>
      <c r="D130" s="272"/>
      <c r="E130" s="272"/>
      <c r="F130" s="273" t="s">
        <v>821</v>
      </c>
      <c r="G130" s="272"/>
      <c r="H130" s="272" t="s">
        <v>833</v>
      </c>
      <c r="I130" s="272" t="s">
        <v>817</v>
      </c>
      <c r="J130" s="272">
        <v>20</v>
      </c>
      <c r="K130" s="292"/>
    </row>
    <row r="131" ht="15" customHeight="1">
      <c r="B131" s="290"/>
      <c r="C131" s="249" t="s">
        <v>820</v>
      </c>
      <c r="D131" s="249"/>
      <c r="E131" s="249"/>
      <c r="F131" s="270" t="s">
        <v>821</v>
      </c>
      <c r="G131" s="249"/>
      <c r="H131" s="249" t="s">
        <v>854</v>
      </c>
      <c r="I131" s="249" t="s">
        <v>817</v>
      </c>
      <c r="J131" s="249">
        <v>50</v>
      </c>
      <c r="K131" s="292"/>
    </row>
    <row r="132" ht="15" customHeight="1">
      <c r="B132" s="290"/>
      <c r="C132" s="249" t="s">
        <v>834</v>
      </c>
      <c r="D132" s="249"/>
      <c r="E132" s="249"/>
      <c r="F132" s="270" t="s">
        <v>821</v>
      </c>
      <c r="G132" s="249"/>
      <c r="H132" s="249" t="s">
        <v>854</v>
      </c>
      <c r="I132" s="249" t="s">
        <v>817</v>
      </c>
      <c r="J132" s="249">
        <v>50</v>
      </c>
      <c r="K132" s="292"/>
    </row>
    <row r="133" ht="15" customHeight="1">
      <c r="B133" s="290"/>
      <c r="C133" s="249" t="s">
        <v>840</v>
      </c>
      <c r="D133" s="249"/>
      <c r="E133" s="249"/>
      <c r="F133" s="270" t="s">
        <v>821</v>
      </c>
      <c r="G133" s="249"/>
      <c r="H133" s="249" t="s">
        <v>854</v>
      </c>
      <c r="I133" s="249" t="s">
        <v>817</v>
      </c>
      <c r="J133" s="249">
        <v>50</v>
      </c>
      <c r="K133" s="292"/>
    </row>
    <row r="134" ht="15" customHeight="1">
      <c r="B134" s="290"/>
      <c r="C134" s="249" t="s">
        <v>842</v>
      </c>
      <c r="D134" s="249"/>
      <c r="E134" s="249"/>
      <c r="F134" s="270" t="s">
        <v>821</v>
      </c>
      <c r="G134" s="249"/>
      <c r="H134" s="249" t="s">
        <v>854</v>
      </c>
      <c r="I134" s="249" t="s">
        <v>817</v>
      </c>
      <c r="J134" s="249">
        <v>50</v>
      </c>
      <c r="K134" s="292"/>
    </row>
    <row r="135" ht="15" customHeight="1">
      <c r="B135" s="290"/>
      <c r="C135" s="249" t="s">
        <v>114</v>
      </c>
      <c r="D135" s="249"/>
      <c r="E135" s="249"/>
      <c r="F135" s="270" t="s">
        <v>821</v>
      </c>
      <c r="G135" s="249"/>
      <c r="H135" s="249" t="s">
        <v>867</v>
      </c>
      <c r="I135" s="249" t="s">
        <v>817</v>
      </c>
      <c r="J135" s="249">
        <v>255</v>
      </c>
      <c r="K135" s="292"/>
    </row>
    <row r="136" ht="15" customHeight="1">
      <c r="B136" s="290"/>
      <c r="C136" s="249" t="s">
        <v>844</v>
      </c>
      <c r="D136" s="249"/>
      <c r="E136" s="249"/>
      <c r="F136" s="270" t="s">
        <v>815</v>
      </c>
      <c r="G136" s="249"/>
      <c r="H136" s="249" t="s">
        <v>868</v>
      </c>
      <c r="I136" s="249" t="s">
        <v>846</v>
      </c>
      <c r="J136" s="249"/>
      <c r="K136" s="292"/>
    </row>
    <row r="137" ht="15" customHeight="1">
      <c r="B137" s="290"/>
      <c r="C137" s="249" t="s">
        <v>847</v>
      </c>
      <c r="D137" s="249"/>
      <c r="E137" s="249"/>
      <c r="F137" s="270" t="s">
        <v>815</v>
      </c>
      <c r="G137" s="249"/>
      <c r="H137" s="249" t="s">
        <v>869</v>
      </c>
      <c r="I137" s="249" t="s">
        <v>849</v>
      </c>
      <c r="J137" s="249"/>
      <c r="K137" s="292"/>
    </row>
    <row r="138" ht="15" customHeight="1">
      <c r="B138" s="290"/>
      <c r="C138" s="249" t="s">
        <v>850</v>
      </c>
      <c r="D138" s="249"/>
      <c r="E138" s="249"/>
      <c r="F138" s="270" t="s">
        <v>815</v>
      </c>
      <c r="G138" s="249"/>
      <c r="H138" s="249" t="s">
        <v>850</v>
      </c>
      <c r="I138" s="249" t="s">
        <v>849</v>
      </c>
      <c r="J138" s="249"/>
      <c r="K138" s="292"/>
    </row>
    <row r="139" ht="15" customHeight="1">
      <c r="B139" s="290"/>
      <c r="C139" s="249" t="s">
        <v>37</v>
      </c>
      <c r="D139" s="249"/>
      <c r="E139" s="249"/>
      <c r="F139" s="270" t="s">
        <v>815</v>
      </c>
      <c r="G139" s="249"/>
      <c r="H139" s="249" t="s">
        <v>870</v>
      </c>
      <c r="I139" s="249" t="s">
        <v>849</v>
      </c>
      <c r="J139" s="249"/>
      <c r="K139" s="292"/>
    </row>
    <row r="140" ht="15" customHeight="1">
      <c r="B140" s="290"/>
      <c r="C140" s="249" t="s">
        <v>871</v>
      </c>
      <c r="D140" s="249"/>
      <c r="E140" s="249"/>
      <c r="F140" s="270" t="s">
        <v>815</v>
      </c>
      <c r="G140" s="249"/>
      <c r="H140" s="249" t="s">
        <v>872</v>
      </c>
      <c r="I140" s="249" t="s">
        <v>849</v>
      </c>
      <c r="J140" s="249"/>
      <c r="K140" s="292"/>
    </row>
    <row r="141" ht="15" customHeight="1">
      <c r="B141" s="293"/>
      <c r="C141" s="294"/>
      <c r="D141" s="294"/>
      <c r="E141" s="294"/>
      <c r="F141" s="294"/>
      <c r="G141" s="294"/>
      <c r="H141" s="294"/>
      <c r="I141" s="294"/>
      <c r="J141" s="294"/>
      <c r="K141" s="295"/>
    </row>
    <row r="142" ht="18.75" customHeight="1">
      <c r="B142" s="245"/>
      <c r="C142" s="245"/>
      <c r="D142" s="245"/>
      <c r="E142" s="245"/>
      <c r="F142" s="282"/>
      <c r="G142" s="245"/>
      <c r="H142" s="245"/>
      <c r="I142" s="245"/>
      <c r="J142" s="245"/>
      <c r="K142" s="245"/>
    </row>
    <row r="143" ht="18.75" customHeight="1">
      <c r="B143" s="256"/>
      <c r="C143" s="256"/>
      <c r="D143" s="256"/>
      <c r="E143" s="256"/>
      <c r="F143" s="256"/>
      <c r="G143" s="256"/>
      <c r="H143" s="256"/>
      <c r="I143" s="256"/>
      <c r="J143" s="256"/>
      <c r="K143" s="256"/>
    </row>
    <row r="144" ht="7.5" customHeight="1">
      <c r="B144" s="257"/>
      <c r="C144" s="258"/>
      <c r="D144" s="258"/>
      <c r="E144" s="258"/>
      <c r="F144" s="258"/>
      <c r="G144" s="258"/>
      <c r="H144" s="258"/>
      <c r="I144" s="258"/>
      <c r="J144" s="258"/>
      <c r="K144" s="259"/>
    </row>
    <row r="145" ht="45" customHeight="1">
      <c r="B145" s="260"/>
      <c r="C145" s="261" t="s">
        <v>873</v>
      </c>
      <c r="D145" s="261"/>
      <c r="E145" s="261"/>
      <c r="F145" s="261"/>
      <c r="G145" s="261"/>
      <c r="H145" s="261"/>
      <c r="I145" s="261"/>
      <c r="J145" s="261"/>
      <c r="K145" s="262"/>
    </row>
    <row r="146" ht="17.25" customHeight="1">
      <c r="B146" s="260"/>
      <c r="C146" s="263" t="s">
        <v>809</v>
      </c>
      <c r="D146" s="263"/>
      <c r="E146" s="263"/>
      <c r="F146" s="263" t="s">
        <v>810</v>
      </c>
      <c r="G146" s="264"/>
      <c r="H146" s="263" t="s">
        <v>109</v>
      </c>
      <c r="I146" s="263" t="s">
        <v>56</v>
      </c>
      <c r="J146" s="263" t="s">
        <v>811</v>
      </c>
      <c r="K146" s="262"/>
    </row>
    <row r="147" ht="17.25" customHeight="1">
      <c r="B147" s="260"/>
      <c r="C147" s="265" t="s">
        <v>812</v>
      </c>
      <c r="D147" s="265"/>
      <c r="E147" s="265"/>
      <c r="F147" s="266" t="s">
        <v>813</v>
      </c>
      <c r="G147" s="267"/>
      <c r="H147" s="265"/>
      <c r="I147" s="265"/>
      <c r="J147" s="265" t="s">
        <v>814</v>
      </c>
      <c r="K147" s="262"/>
    </row>
    <row r="148" ht="5.25" customHeight="1">
      <c r="B148" s="271"/>
      <c r="C148" s="268"/>
      <c r="D148" s="268"/>
      <c r="E148" s="268"/>
      <c r="F148" s="268"/>
      <c r="G148" s="269"/>
      <c r="H148" s="268"/>
      <c r="I148" s="268"/>
      <c r="J148" s="268"/>
      <c r="K148" s="292"/>
    </row>
    <row r="149" ht="15" customHeight="1">
      <c r="B149" s="271"/>
      <c r="C149" s="296" t="s">
        <v>818</v>
      </c>
      <c r="D149" s="249"/>
      <c r="E149" s="249"/>
      <c r="F149" s="297" t="s">
        <v>815</v>
      </c>
      <c r="G149" s="249"/>
      <c r="H149" s="296" t="s">
        <v>854</v>
      </c>
      <c r="I149" s="296" t="s">
        <v>817</v>
      </c>
      <c r="J149" s="296">
        <v>120</v>
      </c>
      <c r="K149" s="292"/>
    </row>
    <row r="150" ht="15" customHeight="1">
      <c r="B150" s="271"/>
      <c r="C150" s="296" t="s">
        <v>863</v>
      </c>
      <c r="D150" s="249"/>
      <c r="E150" s="249"/>
      <c r="F150" s="297" t="s">
        <v>815</v>
      </c>
      <c r="G150" s="249"/>
      <c r="H150" s="296" t="s">
        <v>874</v>
      </c>
      <c r="I150" s="296" t="s">
        <v>817</v>
      </c>
      <c r="J150" s="296" t="s">
        <v>865</v>
      </c>
      <c r="K150" s="292"/>
    </row>
    <row r="151" ht="15" customHeight="1">
      <c r="B151" s="271"/>
      <c r="C151" s="296" t="s">
        <v>764</v>
      </c>
      <c r="D151" s="249"/>
      <c r="E151" s="249"/>
      <c r="F151" s="297" t="s">
        <v>815</v>
      </c>
      <c r="G151" s="249"/>
      <c r="H151" s="296" t="s">
        <v>875</v>
      </c>
      <c r="I151" s="296" t="s">
        <v>817</v>
      </c>
      <c r="J151" s="296" t="s">
        <v>865</v>
      </c>
      <c r="K151" s="292"/>
    </row>
    <row r="152" ht="15" customHeight="1">
      <c r="B152" s="271"/>
      <c r="C152" s="296" t="s">
        <v>820</v>
      </c>
      <c r="D152" s="249"/>
      <c r="E152" s="249"/>
      <c r="F152" s="297" t="s">
        <v>821</v>
      </c>
      <c r="G152" s="249"/>
      <c r="H152" s="296" t="s">
        <v>854</v>
      </c>
      <c r="I152" s="296" t="s">
        <v>817</v>
      </c>
      <c r="J152" s="296">
        <v>50</v>
      </c>
      <c r="K152" s="292"/>
    </row>
    <row r="153" ht="15" customHeight="1">
      <c r="B153" s="271"/>
      <c r="C153" s="296" t="s">
        <v>823</v>
      </c>
      <c r="D153" s="249"/>
      <c r="E153" s="249"/>
      <c r="F153" s="297" t="s">
        <v>815</v>
      </c>
      <c r="G153" s="249"/>
      <c r="H153" s="296" t="s">
        <v>854</v>
      </c>
      <c r="I153" s="296" t="s">
        <v>825</v>
      </c>
      <c r="J153" s="296"/>
      <c r="K153" s="292"/>
    </row>
    <row r="154" ht="15" customHeight="1">
      <c r="B154" s="271"/>
      <c r="C154" s="296" t="s">
        <v>834</v>
      </c>
      <c r="D154" s="249"/>
      <c r="E154" s="249"/>
      <c r="F154" s="297" t="s">
        <v>821</v>
      </c>
      <c r="G154" s="249"/>
      <c r="H154" s="296" t="s">
        <v>854</v>
      </c>
      <c r="I154" s="296" t="s">
        <v>817</v>
      </c>
      <c r="J154" s="296">
        <v>50</v>
      </c>
      <c r="K154" s="292"/>
    </row>
    <row r="155" ht="15" customHeight="1">
      <c r="B155" s="271"/>
      <c r="C155" s="296" t="s">
        <v>842</v>
      </c>
      <c r="D155" s="249"/>
      <c r="E155" s="249"/>
      <c r="F155" s="297" t="s">
        <v>821</v>
      </c>
      <c r="G155" s="249"/>
      <c r="H155" s="296" t="s">
        <v>854</v>
      </c>
      <c r="I155" s="296" t="s">
        <v>817</v>
      </c>
      <c r="J155" s="296">
        <v>50</v>
      </c>
      <c r="K155" s="292"/>
    </row>
    <row r="156" ht="15" customHeight="1">
      <c r="B156" s="271"/>
      <c r="C156" s="296" t="s">
        <v>840</v>
      </c>
      <c r="D156" s="249"/>
      <c r="E156" s="249"/>
      <c r="F156" s="297" t="s">
        <v>821</v>
      </c>
      <c r="G156" s="249"/>
      <c r="H156" s="296" t="s">
        <v>854</v>
      </c>
      <c r="I156" s="296" t="s">
        <v>817</v>
      </c>
      <c r="J156" s="296">
        <v>50</v>
      </c>
      <c r="K156" s="292"/>
    </row>
    <row r="157" ht="15" customHeight="1">
      <c r="B157" s="271"/>
      <c r="C157" s="296" t="s">
        <v>95</v>
      </c>
      <c r="D157" s="249"/>
      <c r="E157" s="249"/>
      <c r="F157" s="297" t="s">
        <v>815</v>
      </c>
      <c r="G157" s="249"/>
      <c r="H157" s="296" t="s">
        <v>876</v>
      </c>
      <c r="I157" s="296" t="s">
        <v>817</v>
      </c>
      <c r="J157" s="296" t="s">
        <v>877</v>
      </c>
      <c r="K157" s="292"/>
    </row>
    <row r="158" ht="15" customHeight="1">
      <c r="B158" s="271"/>
      <c r="C158" s="296" t="s">
        <v>878</v>
      </c>
      <c r="D158" s="249"/>
      <c r="E158" s="249"/>
      <c r="F158" s="297" t="s">
        <v>815</v>
      </c>
      <c r="G158" s="249"/>
      <c r="H158" s="296" t="s">
        <v>879</v>
      </c>
      <c r="I158" s="296" t="s">
        <v>849</v>
      </c>
      <c r="J158" s="296"/>
      <c r="K158" s="292"/>
    </row>
    <row r="159" ht="15" customHeight="1">
      <c r="B159" s="298"/>
      <c r="C159" s="280"/>
      <c r="D159" s="280"/>
      <c r="E159" s="280"/>
      <c r="F159" s="280"/>
      <c r="G159" s="280"/>
      <c r="H159" s="280"/>
      <c r="I159" s="280"/>
      <c r="J159" s="280"/>
      <c r="K159" s="299"/>
    </row>
    <row r="160" ht="18.75" customHeight="1">
      <c r="B160" s="245"/>
      <c r="C160" s="249"/>
      <c r="D160" s="249"/>
      <c r="E160" s="249"/>
      <c r="F160" s="270"/>
      <c r="G160" s="249"/>
      <c r="H160" s="249"/>
      <c r="I160" s="249"/>
      <c r="J160" s="249"/>
      <c r="K160" s="245"/>
    </row>
    <row r="161" ht="18.75" customHeight="1">
      <c r="B161" s="256"/>
      <c r="C161" s="256"/>
      <c r="D161" s="256"/>
      <c r="E161" s="256"/>
      <c r="F161" s="256"/>
      <c r="G161" s="256"/>
      <c r="H161" s="256"/>
      <c r="I161" s="256"/>
      <c r="J161" s="256"/>
      <c r="K161" s="256"/>
    </row>
    <row r="162" ht="7.5" customHeight="1">
      <c r="B162" s="235"/>
      <c r="C162" s="236"/>
      <c r="D162" s="236"/>
      <c r="E162" s="236"/>
      <c r="F162" s="236"/>
      <c r="G162" s="236"/>
      <c r="H162" s="236"/>
      <c r="I162" s="236"/>
      <c r="J162" s="236"/>
      <c r="K162" s="237"/>
    </row>
    <row r="163" ht="45" customHeight="1">
      <c r="B163" s="238"/>
      <c r="C163" s="239" t="s">
        <v>880</v>
      </c>
      <c r="D163" s="239"/>
      <c r="E163" s="239"/>
      <c r="F163" s="239"/>
      <c r="G163" s="239"/>
      <c r="H163" s="239"/>
      <c r="I163" s="239"/>
      <c r="J163" s="239"/>
      <c r="K163" s="240"/>
    </row>
    <row r="164" ht="17.25" customHeight="1">
      <c r="B164" s="238"/>
      <c r="C164" s="263" t="s">
        <v>809</v>
      </c>
      <c r="D164" s="263"/>
      <c r="E164" s="263"/>
      <c r="F164" s="263" t="s">
        <v>810</v>
      </c>
      <c r="G164" s="300"/>
      <c r="H164" s="301" t="s">
        <v>109</v>
      </c>
      <c r="I164" s="301" t="s">
        <v>56</v>
      </c>
      <c r="J164" s="263" t="s">
        <v>811</v>
      </c>
      <c r="K164" s="240"/>
    </row>
    <row r="165" ht="17.25" customHeight="1">
      <c r="B165" s="241"/>
      <c r="C165" s="265" t="s">
        <v>812</v>
      </c>
      <c r="D165" s="265"/>
      <c r="E165" s="265"/>
      <c r="F165" s="266" t="s">
        <v>813</v>
      </c>
      <c r="G165" s="302"/>
      <c r="H165" s="303"/>
      <c r="I165" s="303"/>
      <c r="J165" s="265" t="s">
        <v>814</v>
      </c>
      <c r="K165" s="243"/>
    </row>
    <row r="166" ht="5.25" customHeight="1">
      <c r="B166" s="271"/>
      <c r="C166" s="268"/>
      <c r="D166" s="268"/>
      <c r="E166" s="268"/>
      <c r="F166" s="268"/>
      <c r="G166" s="269"/>
      <c r="H166" s="268"/>
      <c r="I166" s="268"/>
      <c r="J166" s="268"/>
      <c r="K166" s="292"/>
    </row>
    <row r="167" ht="15" customHeight="1">
      <c r="B167" s="271"/>
      <c r="C167" s="249" t="s">
        <v>818</v>
      </c>
      <c r="D167" s="249"/>
      <c r="E167" s="249"/>
      <c r="F167" s="270" t="s">
        <v>815</v>
      </c>
      <c r="G167" s="249"/>
      <c r="H167" s="249" t="s">
        <v>854</v>
      </c>
      <c r="I167" s="249" t="s">
        <v>817</v>
      </c>
      <c r="J167" s="249">
        <v>120</v>
      </c>
      <c r="K167" s="292"/>
    </row>
    <row r="168" ht="15" customHeight="1">
      <c r="B168" s="271"/>
      <c r="C168" s="249" t="s">
        <v>863</v>
      </c>
      <c r="D168" s="249"/>
      <c r="E168" s="249"/>
      <c r="F168" s="270" t="s">
        <v>815</v>
      </c>
      <c r="G168" s="249"/>
      <c r="H168" s="249" t="s">
        <v>864</v>
      </c>
      <c r="I168" s="249" t="s">
        <v>817</v>
      </c>
      <c r="J168" s="249" t="s">
        <v>865</v>
      </c>
      <c r="K168" s="292"/>
    </row>
    <row r="169" ht="15" customHeight="1">
      <c r="B169" s="271"/>
      <c r="C169" s="249" t="s">
        <v>764</v>
      </c>
      <c r="D169" s="249"/>
      <c r="E169" s="249"/>
      <c r="F169" s="270" t="s">
        <v>815</v>
      </c>
      <c r="G169" s="249"/>
      <c r="H169" s="249" t="s">
        <v>881</v>
      </c>
      <c r="I169" s="249" t="s">
        <v>817</v>
      </c>
      <c r="J169" s="249" t="s">
        <v>865</v>
      </c>
      <c r="K169" s="292"/>
    </row>
    <row r="170" ht="15" customHeight="1">
      <c r="B170" s="271"/>
      <c r="C170" s="249" t="s">
        <v>820</v>
      </c>
      <c r="D170" s="249"/>
      <c r="E170" s="249"/>
      <c r="F170" s="270" t="s">
        <v>821</v>
      </c>
      <c r="G170" s="249"/>
      <c r="H170" s="249" t="s">
        <v>881</v>
      </c>
      <c r="I170" s="249" t="s">
        <v>817</v>
      </c>
      <c r="J170" s="249">
        <v>50</v>
      </c>
      <c r="K170" s="292"/>
    </row>
    <row r="171" ht="15" customHeight="1">
      <c r="B171" s="271"/>
      <c r="C171" s="249" t="s">
        <v>823</v>
      </c>
      <c r="D171" s="249"/>
      <c r="E171" s="249"/>
      <c r="F171" s="270" t="s">
        <v>815</v>
      </c>
      <c r="G171" s="249"/>
      <c r="H171" s="249" t="s">
        <v>881</v>
      </c>
      <c r="I171" s="249" t="s">
        <v>825</v>
      </c>
      <c r="J171" s="249"/>
      <c r="K171" s="292"/>
    </row>
    <row r="172" ht="15" customHeight="1">
      <c r="B172" s="271"/>
      <c r="C172" s="249" t="s">
        <v>834</v>
      </c>
      <c r="D172" s="249"/>
      <c r="E172" s="249"/>
      <c r="F172" s="270" t="s">
        <v>821</v>
      </c>
      <c r="G172" s="249"/>
      <c r="H172" s="249" t="s">
        <v>881</v>
      </c>
      <c r="I172" s="249" t="s">
        <v>817</v>
      </c>
      <c r="J172" s="249">
        <v>50</v>
      </c>
      <c r="K172" s="292"/>
    </row>
    <row r="173" ht="15" customHeight="1">
      <c r="B173" s="271"/>
      <c r="C173" s="249" t="s">
        <v>842</v>
      </c>
      <c r="D173" s="249"/>
      <c r="E173" s="249"/>
      <c r="F173" s="270" t="s">
        <v>821</v>
      </c>
      <c r="G173" s="249"/>
      <c r="H173" s="249" t="s">
        <v>881</v>
      </c>
      <c r="I173" s="249" t="s">
        <v>817</v>
      </c>
      <c r="J173" s="249">
        <v>50</v>
      </c>
      <c r="K173" s="292"/>
    </row>
    <row r="174" ht="15" customHeight="1">
      <c r="B174" s="271"/>
      <c r="C174" s="249" t="s">
        <v>840</v>
      </c>
      <c r="D174" s="249"/>
      <c r="E174" s="249"/>
      <c r="F174" s="270" t="s">
        <v>821</v>
      </c>
      <c r="G174" s="249"/>
      <c r="H174" s="249" t="s">
        <v>881</v>
      </c>
      <c r="I174" s="249" t="s">
        <v>817</v>
      </c>
      <c r="J174" s="249">
        <v>50</v>
      </c>
      <c r="K174" s="292"/>
    </row>
    <row r="175" ht="15" customHeight="1">
      <c r="B175" s="271"/>
      <c r="C175" s="249" t="s">
        <v>108</v>
      </c>
      <c r="D175" s="249"/>
      <c r="E175" s="249"/>
      <c r="F175" s="270" t="s">
        <v>815</v>
      </c>
      <c r="G175" s="249"/>
      <c r="H175" s="249" t="s">
        <v>882</v>
      </c>
      <c r="I175" s="249" t="s">
        <v>883</v>
      </c>
      <c r="J175" s="249"/>
      <c r="K175" s="292"/>
    </row>
    <row r="176" ht="15" customHeight="1">
      <c r="B176" s="271"/>
      <c r="C176" s="249" t="s">
        <v>56</v>
      </c>
      <c r="D176" s="249"/>
      <c r="E176" s="249"/>
      <c r="F176" s="270" t="s">
        <v>815</v>
      </c>
      <c r="G176" s="249"/>
      <c r="H176" s="249" t="s">
        <v>884</v>
      </c>
      <c r="I176" s="249" t="s">
        <v>885</v>
      </c>
      <c r="J176" s="249">
        <v>1</v>
      </c>
      <c r="K176" s="292"/>
    </row>
    <row r="177" ht="15" customHeight="1">
      <c r="B177" s="271"/>
      <c r="C177" s="249" t="s">
        <v>52</v>
      </c>
      <c r="D177" s="249"/>
      <c r="E177" s="249"/>
      <c r="F177" s="270" t="s">
        <v>815</v>
      </c>
      <c r="G177" s="249"/>
      <c r="H177" s="249" t="s">
        <v>886</v>
      </c>
      <c r="I177" s="249" t="s">
        <v>817</v>
      </c>
      <c r="J177" s="249">
        <v>20</v>
      </c>
      <c r="K177" s="292"/>
    </row>
    <row r="178" ht="15" customHeight="1">
      <c r="B178" s="271"/>
      <c r="C178" s="249" t="s">
        <v>109</v>
      </c>
      <c r="D178" s="249"/>
      <c r="E178" s="249"/>
      <c r="F178" s="270" t="s">
        <v>815</v>
      </c>
      <c r="G178" s="249"/>
      <c r="H178" s="249" t="s">
        <v>887</v>
      </c>
      <c r="I178" s="249" t="s">
        <v>817</v>
      </c>
      <c r="J178" s="249">
        <v>255</v>
      </c>
      <c r="K178" s="292"/>
    </row>
    <row r="179" ht="15" customHeight="1">
      <c r="B179" s="271"/>
      <c r="C179" s="249" t="s">
        <v>110</v>
      </c>
      <c r="D179" s="249"/>
      <c r="E179" s="249"/>
      <c r="F179" s="270" t="s">
        <v>815</v>
      </c>
      <c r="G179" s="249"/>
      <c r="H179" s="249" t="s">
        <v>780</v>
      </c>
      <c r="I179" s="249" t="s">
        <v>817</v>
      </c>
      <c r="J179" s="249">
        <v>10</v>
      </c>
      <c r="K179" s="292"/>
    </row>
    <row r="180" ht="15" customHeight="1">
      <c r="B180" s="271"/>
      <c r="C180" s="249" t="s">
        <v>111</v>
      </c>
      <c r="D180" s="249"/>
      <c r="E180" s="249"/>
      <c r="F180" s="270" t="s">
        <v>815</v>
      </c>
      <c r="G180" s="249"/>
      <c r="H180" s="249" t="s">
        <v>888</v>
      </c>
      <c r="I180" s="249" t="s">
        <v>849</v>
      </c>
      <c r="J180" s="249"/>
      <c r="K180" s="292"/>
    </row>
    <row r="181" ht="15" customHeight="1">
      <c r="B181" s="271"/>
      <c r="C181" s="249" t="s">
        <v>889</v>
      </c>
      <c r="D181" s="249"/>
      <c r="E181" s="249"/>
      <c r="F181" s="270" t="s">
        <v>815</v>
      </c>
      <c r="G181" s="249"/>
      <c r="H181" s="249" t="s">
        <v>890</v>
      </c>
      <c r="I181" s="249" t="s">
        <v>849</v>
      </c>
      <c r="J181" s="249"/>
      <c r="K181" s="292"/>
    </row>
    <row r="182" ht="15" customHeight="1">
      <c r="B182" s="271"/>
      <c r="C182" s="249" t="s">
        <v>878</v>
      </c>
      <c r="D182" s="249"/>
      <c r="E182" s="249"/>
      <c r="F182" s="270" t="s">
        <v>815</v>
      </c>
      <c r="G182" s="249"/>
      <c r="H182" s="249" t="s">
        <v>891</v>
      </c>
      <c r="I182" s="249" t="s">
        <v>849</v>
      </c>
      <c r="J182" s="249"/>
      <c r="K182" s="292"/>
    </row>
    <row r="183" ht="15" customHeight="1">
      <c r="B183" s="271"/>
      <c r="C183" s="249" t="s">
        <v>113</v>
      </c>
      <c r="D183" s="249"/>
      <c r="E183" s="249"/>
      <c r="F183" s="270" t="s">
        <v>821</v>
      </c>
      <c r="G183" s="249"/>
      <c r="H183" s="249" t="s">
        <v>892</v>
      </c>
      <c r="I183" s="249" t="s">
        <v>817</v>
      </c>
      <c r="J183" s="249">
        <v>50</v>
      </c>
      <c r="K183" s="292"/>
    </row>
    <row r="184" ht="15" customHeight="1">
      <c r="B184" s="271"/>
      <c r="C184" s="249" t="s">
        <v>893</v>
      </c>
      <c r="D184" s="249"/>
      <c r="E184" s="249"/>
      <c r="F184" s="270" t="s">
        <v>821</v>
      </c>
      <c r="G184" s="249"/>
      <c r="H184" s="249" t="s">
        <v>894</v>
      </c>
      <c r="I184" s="249" t="s">
        <v>895</v>
      </c>
      <c r="J184" s="249"/>
      <c r="K184" s="292"/>
    </row>
    <row r="185" ht="15" customHeight="1">
      <c r="B185" s="271"/>
      <c r="C185" s="249" t="s">
        <v>896</v>
      </c>
      <c r="D185" s="249"/>
      <c r="E185" s="249"/>
      <c r="F185" s="270" t="s">
        <v>821</v>
      </c>
      <c r="G185" s="249"/>
      <c r="H185" s="249" t="s">
        <v>897</v>
      </c>
      <c r="I185" s="249" t="s">
        <v>895</v>
      </c>
      <c r="J185" s="249"/>
      <c r="K185" s="292"/>
    </row>
    <row r="186" ht="15" customHeight="1">
      <c r="B186" s="271"/>
      <c r="C186" s="249" t="s">
        <v>898</v>
      </c>
      <c r="D186" s="249"/>
      <c r="E186" s="249"/>
      <c r="F186" s="270" t="s">
        <v>821</v>
      </c>
      <c r="G186" s="249"/>
      <c r="H186" s="249" t="s">
        <v>899</v>
      </c>
      <c r="I186" s="249" t="s">
        <v>895</v>
      </c>
      <c r="J186" s="249"/>
      <c r="K186" s="292"/>
    </row>
    <row r="187" ht="15" customHeight="1">
      <c r="B187" s="271"/>
      <c r="C187" s="304" t="s">
        <v>900</v>
      </c>
      <c r="D187" s="249"/>
      <c r="E187" s="249"/>
      <c r="F187" s="270" t="s">
        <v>821</v>
      </c>
      <c r="G187" s="249"/>
      <c r="H187" s="249" t="s">
        <v>901</v>
      </c>
      <c r="I187" s="249" t="s">
        <v>902</v>
      </c>
      <c r="J187" s="305" t="s">
        <v>903</v>
      </c>
      <c r="K187" s="292"/>
    </row>
    <row r="188" ht="15" customHeight="1">
      <c r="B188" s="271"/>
      <c r="C188" s="255" t="s">
        <v>41</v>
      </c>
      <c r="D188" s="249"/>
      <c r="E188" s="249"/>
      <c r="F188" s="270" t="s">
        <v>815</v>
      </c>
      <c r="G188" s="249"/>
      <c r="H188" s="245" t="s">
        <v>904</v>
      </c>
      <c r="I188" s="249" t="s">
        <v>905</v>
      </c>
      <c r="J188" s="249"/>
      <c r="K188" s="292"/>
    </row>
    <row r="189" ht="15" customHeight="1">
      <c r="B189" s="271"/>
      <c r="C189" s="255" t="s">
        <v>906</v>
      </c>
      <c r="D189" s="249"/>
      <c r="E189" s="249"/>
      <c r="F189" s="270" t="s">
        <v>815</v>
      </c>
      <c r="G189" s="249"/>
      <c r="H189" s="249" t="s">
        <v>907</v>
      </c>
      <c r="I189" s="249" t="s">
        <v>849</v>
      </c>
      <c r="J189" s="249"/>
      <c r="K189" s="292"/>
    </row>
    <row r="190" ht="15" customHeight="1">
      <c r="B190" s="271"/>
      <c r="C190" s="255" t="s">
        <v>908</v>
      </c>
      <c r="D190" s="249"/>
      <c r="E190" s="249"/>
      <c r="F190" s="270" t="s">
        <v>815</v>
      </c>
      <c r="G190" s="249"/>
      <c r="H190" s="249" t="s">
        <v>909</v>
      </c>
      <c r="I190" s="249" t="s">
        <v>849</v>
      </c>
      <c r="J190" s="249"/>
      <c r="K190" s="292"/>
    </row>
    <row r="191" ht="15" customHeight="1">
      <c r="B191" s="271"/>
      <c r="C191" s="255" t="s">
        <v>910</v>
      </c>
      <c r="D191" s="249"/>
      <c r="E191" s="249"/>
      <c r="F191" s="270" t="s">
        <v>821</v>
      </c>
      <c r="G191" s="249"/>
      <c r="H191" s="249" t="s">
        <v>911</v>
      </c>
      <c r="I191" s="249" t="s">
        <v>849</v>
      </c>
      <c r="J191" s="249"/>
      <c r="K191" s="292"/>
    </row>
    <row r="192" ht="15" customHeight="1">
      <c r="B192" s="298"/>
      <c r="C192" s="306"/>
      <c r="D192" s="280"/>
      <c r="E192" s="280"/>
      <c r="F192" s="280"/>
      <c r="G192" s="280"/>
      <c r="H192" s="280"/>
      <c r="I192" s="280"/>
      <c r="J192" s="280"/>
      <c r="K192" s="299"/>
    </row>
    <row r="193" ht="18.75" customHeight="1">
      <c r="B193" s="245"/>
      <c r="C193" s="249"/>
      <c r="D193" s="249"/>
      <c r="E193" s="249"/>
      <c r="F193" s="270"/>
      <c r="G193" s="249"/>
      <c r="H193" s="249"/>
      <c r="I193" s="249"/>
      <c r="J193" s="249"/>
      <c r="K193" s="245"/>
    </row>
    <row r="194" ht="18.75" customHeight="1">
      <c r="B194" s="245"/>
      <c r="C194" s="249"/>
      <c r="D194" s="249"/>
      <c r="E194" s="249"/>
      <c r="F194" s="270"/>
      <c r="G194" s="249"/>
      <c r="H194" s="249"/>
      <c r="I194" s="249"/>
      <c r="J194" s="249"/>
      <c r="K194" s="245"/>
    </row>
    <row r="195" ht="18.75" customHeight="1">
      <c r="B195" s="256"/>
      <c r="C195" s="256"/>
      <c r="D195" s="256"/>
      <c r="E195" s="256"/>
      <c r="F195" s="256"/>
      <c r="G195" s="256"/>
      <c r="H195" s="256"/>
      <c r="I195" s="256"/>
      <c r="J195" s="256"/>
      <c r="K195" s="256"/>
    </row>
    <row r="196" ht="13.5">
      <c r="B196" s="235"/>
      <c r="C196" s="236"/>
      <c r="D196" s="236"/>
      <c r="E196" s="236"/>
      <c r="F196" s="236"/>
      <c r="G196" s="236"/>
      <c r="H196" s="236"/>
      <c r="I196" s="236"/>
      <c r="J196" s="236"/>
      <c r="K196" s="237"/>
    </row>
    <row r="197" ht="21">
      <c r="B197" s="238"/>
      <c r="C197" s="239" t="s">
        <v>912</v>
      </c>
      <c r="D197" s="239"/>
      <c r="E197" s="239"/>
      <c r="F197" s="239"/>
      <c r="G197" s="239"/>
      <c r="H197" s="239"/>
      <c r="I197" s="239"/>
      <c r="J197" s="239"/>
      <c r="K197" s="240"/>
    </row>
    <row r="198" ht="25.5" customHeight="1">
      <c r="B198" s="238"/>
      <c r="C198" s="307" t="s">
        <v>913</v>
      </c>
      <c r="D198" s="307"/>
      <c r="E198" s="307"/>
      <c r="F198" s="307" t="s">
        <v>914</v>
      </c>
      <c r="G198" s="308"/>
      <c r="H198" s="307" t="s">
        <v>915</v>
      </c>
      <c r="I198" s="307"/>
      <c r="J198" s="307"/>
      <c r="K198" s="240"/>
    </row>
    <row r="199" ht="5.25" customHeight="1">
      <c r="B199" s="271"/>
      <c r="C199" s="268"/>
      <c r="D199" s="268"/>
      <c r="E199" s="268"/>
      <c r="F199" s="268"/>
      <c r="G199" s="249"/>
      <c r="H199" s="268"/>
      <c r="I199" s="268"/>
      <c r="J199" s="268"/>
      <c r="K199" s="292"/>
    </row>
    <row r="200" ht="15" customHeight="1">
      <c r="B200" s="271"/>
      <c r="C200" s="249" t="s">
        <v>905</v>
      </c>
      <c r="D200" s="249"/>
      <c r="E200" s="249"/>
      <c r="F200" s="270" t="s">
        <v>42</v>
      </c>
      <c r="G200" s="249"/>
      <c r="H200" s="249" t="s">
        <v>916</v>
      </c>
      <c r="I200" s="249"/>
      <c r="J200" s="249"/>
      <c r="K200" s="292"/>
    </row>
    <row r="201" ht="15" customHeight="1">
      <c r="B201" s="271"/>
      <c r="C201" s="277"/>
      <c r="D201" s="249"/>
      <c r="E201" s="249"/>
      <c r="F201" s="270" t="s">
        <v>43</v>
      </c>
      <c r="G201" s="249"/>
      <c r="H201" s="249" t="s">
        <v>917</v>
      </c>
      <c r="I201" s="249"/>
      <c r="J201" s="249"/>
      <c r="K201" s="292"/>
    </row>
    <row r="202" ht="15" customHeight="1">
      <c r="B202" s="271"/>
      <c r="C202" s="277"/>
      <c r="D202" s="249"/>
      <c r="E202" s="249"/>
      <c r="F202" s="270" t="s">
        <v>46</v>
      </c>
      <c r="G202" s="249"/>
      <c r="H202" s="249" t="s">
        <v>918</v>
      </c>
      <c r="I202" s="249"/>
      <c r="J202" s="249"/>
      <c r="K202" s="292"/>
    </row>
    <row r="203" ht="15" customHeight="1">
      <c r="B203" s="271"/>
      <c r="C203" s="249"/>
      <c r="D203" s="249"/>
      <c r="E203" s="249"/>
      <c r="F203" s="270" t="s">
        <v>44</v>
      </c>
      <c r="G203" s="249"/>
      <c r="H203" s="249" t="s">
        <v>919</v>
      </c>
      <c r="I203" s="249"/>
      <c r="J203" s="249"/>
      <c r="K203" s="292"/>
    </row>
    <row r="204" ht="15" customHeight="1">
      <c r="B204" s="271"/>
      <c r="C204" s="249"/>
      <c r="D204" s="249"/>
      <c r="E204" s="249"/>
      <c r="F204" s="270" t="s">
        <v>45</v>
      </c>
      <c r="G204" s="249"/>
      <c r="H204" s="249" t="s">
        <v>920</v>
      </c>
      <c r="I204" s="249"/>
      <c r="J204" s="249"/>
      <c r="K204" s="292"/>
    </row>
    <row r="205" ht="15" customHeight="1">
      <c r="B205" s="271"/>
      <c r="C205" s="249"/>
      <c r="D205" s="249"/>
      <c r="E205" s="249"/>
      <c r="F205" s="270"/>
      <c r="G205" s="249"/>
      <c r="H205" s="249"/>
      <c r="I205" s="249"/>
      <c r="J205" s="249"/>
      <c r="K205" s="292"/>
    </row>
    <row r="206" ht="15" customHeight="1">
      <c r="B206" s="271"/>
      <c r="C206" s="249" t="s">
        <v>861</v>
      </c>
      <c r="D206" s="249"/>
      <c r="E206" s="249"/>
      <c r="F206" s="270" t="s">
        <v>78</v>
      </c>
      <c r="G206" s="249"/>
      <c r="H206" s="249" t="s">
        <v>921</v>
      </c>
      <c r="I206" s="249"/>
      <c r="J206" s="249"/>
      <c r="K206" s="292"/>
    </row>
    <row r="207" ht="15" customHeight="1">
      <c r="B207" s="271"/>
      <c r="C207" s="277"/>
      <c r="D207" s="249"/>
      <c r="E207" s="249"/>
      <c r="F207" s="270" t="s">
        <v>759</v>
      </c>
      <c r="G207" s="249"/>
      <c r="H207" s="249" t="s">
        <v>760</v>
      </c>
      <c r="I207" s="249"/>
      <c r="J207" s="249"/>
      <c r="K207" s="292"/>
    </row>
    <row r="208" ht="15" customHeight="1">
      <c r="B208" s="271"/>
      <c r="C208" s="249"/>
      <c r="D208" s="249"/>
      <c r="E208" s="249"/>
      <c r="F208" s="270" t="s">
        <v>757</v>
      </c>
      <c r="G208" s="249"/>
      <c r="H208" s="249" t="s">
        <v>922</v>
      </c>
      <c r="I208" s="249"/>
      <c r="J208" s="249"/>
      <c r="K208" s="292"/>
    </row>
    <row r="209" ht="15" customHeight="1">
      <c r="B209" s="309"/>
      <c r="C209" s="277"/>
      <c r="D209" s="277"/>
      <c r="E209" s="277"/>
      <c r="F209" s="270" t="s">
        <v>761</v>
      </c>
      <c r="G209" s="255"/>
      <c r="H209" s="296" t="s">
        <v>762</v>
      </c>
      <c r="I209" s="296"/>
      <c r="J209" s="296"/>
      <c r="K209" s="310"/>
    </row>
    <row r="210" ht="15" customHeight="1">
      <c r="B210" s="309"/>
      <c r="C210" s="277"/>
      <c r="D210" s="277"/>
      <c r="E210" s="277"/>
      <c r="F210" s="270" t="s">
        <v>763</v>
      </c>
      <c r="G210" s="255"/>
      <c r="H210" s="296" t="s">
        <v>724</v>
      </c>
      <c r="I210" s="296"/>
      <c r="J210" s="296"/>
      <c r="K210" s="310"/>
    </row>
    <row r="211" ht="15" customHeight="1">
      <c r="B211" s="309"/>
      <c r="C211" s="277"/>
      <c r="D211" s="277"/>
      <c r="E211" s="277"/>
      <c r="F211" s="311"/>
      <c r="G211" s="255"/>
      <c r="H211" s="312"/>
      <c r="I211" s="312"/>
      <c r="J211" s="312"/>
      <c r="K211" s="310"/>
    </row>
    <row r="212" ht="15" customHeight="1">
      <c r="B212" s="309"/>
      <c r="C212" s="249" t="s">
        <v>885</v>
      </c>
      <c r="D212" s="277"/>
      <c r="E212" s="277"/>
      <c r="F212" s="270">
        <v>1</v>
      </c>
      <c r="G212" s="255"/>
      <c r="H212" s="296" t="s">
        <v>923</v>
      </c>
      <c r="I212" s="296"/>
      <c r="J212" s="296"/>
      <c r="K212" s="310"/>
    </row>
    <row r="213" ht="15" customHeight="1">
      <c r="B213" s="309"/>
      <c r="C213" s="277"/>
      <c r="D213" s="277"/>
      <c r="E213" s="277"/>
      <c r="F213" s="270">
        <v>2</v>
      </c>
      <c r="G213" s="255"/>
      <c r="H213" s="296" t="s">
        <v>924</v>
      </c>
      <c r="I213" s="296"/>
      <c r="J213" s="296"/>
      <c r="K213" s="310"/>
    </row>
    <row r="214" ht="15" customHeight="1">
      <c r="B214" s="309"/>
      <c r="C214" s="277"/>
      <c r="D214" s="277"/>
      <c r="E214" s="277"/>
      <c r="F214" s="270">
        <v>3</v>
      </c>
      <c r="G214" s="255"/>
      <c r="H214" s="296" t="s">
        <v>925</v>
      </c>
      <c r="I214" s="296"/>
      <c r="J214" s="296"/>
      <c r="K214" s="310"/>
    </row>
    <row r="215" ht="15" customHeight="1">
      <c r="B215" s="309"/>
      <c r="C215" s="277"/>
      <c r="D215" s="277"/>
      <c r="E215" s="277"/>
      <c r="F215" s="270">
        <v>4</v>
      </c>
      <c r="G215" s="255"/>
      <c r="H215" s="296" t="s">
        <v>926</v>
      </c>
      <c r="I215" s="296"/>
      <c r="J215" s="296"/>
      <c r="K215" s="310"/>
    </row>
    <row r="216" ht="12.75" customHeight="1">
      <c r="B216" s="313"/>
      <c r="C216" s="314"/>
      <c r="D216" s="314"/>
      <c r="E216" s="314"/>
      <c r="F216" s="314"/>
      <c r="G216" s="314"/>
      <c r="H216" s="314"/>
      <c r="I216" s="314"/>
      <c r="J216" s="314"/>
      <c r="K216" s="315"/>
    </row>
  </sheetData>
  <sheetProtection autoFilter="0" deleteColumns="0" deleteRows="0" formatCells="0" formatColumns="0" formatRows="0" insertColumns="0" insertHyperlinks="0" insertRows="0" pivotTables="0" sort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ageMargins left="0.5902778" right="0.5902778" top="0.5902778" bottom="0.5902778" header="0" footer="0"/>
  <pageSetup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Sobol-HP\Sobol</dc:creator>
  <cp:lastModifiedBy>Sobol-HP\Sobol</cp:lastModifiedBy>
  <dcterms:created xsi:type="dcterms:W3CDTF">2018-02-22T06:06:52Z</dcterms:created>
  <dcterms:modified xsi:type="dcterms:W3CDTF">2018-02-22T06:06:55Z</dcterms:modified>
</cp:coreProperties>
</file>